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 yWindow="36" windowWidth="14194" windowHeight="4925" tabRatio="705" activeTab="0"/>
  </bookViews>
  <sheets>
    <sheet name="Index" sheetId="1" r:id="rId1"/>
    <sheet name="PLoS v. PNAS" sheetId="2" r:id="rId2"/>
    <sheet name="PLoS Context" sheetId="3" r:id="rId3"/>
    <sheet name="PLoS v. Science " sheetId="4" r:id="rId4"/>
    <sheet name="Science Methodology" sheetId="5" r:id="rId5"/>
    <sheet name="Science v. KAB" sheetId="6" r:id="rId6"/>
  </sheets>
  <definedNames/>
  <calcPr fullCalcOnLoad="1"/>
</workbook>
</file>

<file path=xl/sharedStrings.xml><?xml version="1.0" encoding="utf-8"?>
<sst xmlns="http://schemas.openxmlformats.org/spreadsheetml/2006/main" count="115" uniqueCount="98">
  <si>
    <t>Paper: "Plastic Pollution in the World's Oceans: More than 5 Trillion Plastic Pieces Weighing over 250,000 Tons Afloat at Sea." By Marcus Eriksen and others. PLoS ONE, December 10, 2014. http://www.plosone.org/article/info%3Adoi%2F10.1371%2Fjournal.pone.0111913</t>
  </si>
  <si>
    <t>Calculated by Just Facts</t>
  </si>
  <si>
    <t>Plastics mass near surface (metric tons)</t>
  </si>
  <si>
    <t>Paper: "Plastic debris in the open ocean." By Andrés Cózara and others. Proceedings of the National Academy of Sciences, July 15, 2014. http://www.pnas.org/content/111/28/10239.full</t>
  </si>
  <si>
    <t>"Using the high and low ranges of spatial concentrations measured within 15 major convergence/divergence zones in the global ocean (Fig. 2), we estimate the amount of plastic in the open-ocean surface between 7,000 and 35,000 tons (Table 1)."</t>
  </si>
  <si>
    <t>"Using an oceanographic model of floating debris dispersal calibrated by our data, and correcting for wind-driven vertical mixing, we estimate a minimum of 5.25 trillion particles weighing 268,940 tons."</t>
  </si>
  <si>
    <t>PLoS</t>
  </si>
  <si>
    <t>Lower bound of PNAS</t>
  </si>
  <si>
    <t>Upper bound of PNAS</t>
  </si>
  <si>
    <t>Source</t>
  </si>
  <si>
    <t>Relative to PLoS</t>
  </si>
  <si>
    <t>Report: "Volumes of the World's Oceans from ETOPO1." By B.W. Eakins and G.F. Sharman. National Oceanic &amp; Atmospheric Administration, National Geophysical Data Center, 2010. http://ngdc.noaa.gov/mgg/global/etopo1_ocean_volumes.pdf</t>
  </si>
  <si>
    <r>
      <t>"Volume (km</t>
    </r>
    <r>
      <rPr>
        <vertAlign val="superscript"/>
        <sz val="11"/>
        <color indexed="8"/>
        <rFont val="Calibri"/>
        <family val="2"/>
      </rPr>
      <t>3</t>
    </r>
    <r>
      <rPr>
        <sz val="11"/>
        <color theme="1"/>
        <rFont val="Calibri"/>
        <family val="2"/>
      </rPr>
      <t>) … Total [=] 1,335,000,000 … error estimates [=] 1%"</t>
    </r>
  </si>
  <si>
    <r>
      <t>Volume of the world's oceans (km</t>
    </r>
    <r>
      <rPr>
        <vertAlign val="superscript"/>
        <sz val="11"/>
        <color indexed="8"/>
        <rFont val="Calibri"/>
        <family val="2"/>
      </rPr>
      <t>3</t>
    </r>
    <r>
      <rPr>
        <sz val="11"/>
        <color theme="1"/>
        <rFont val="Calibri"/>
        <family val="2"/>
      </rPr>
      <t>)</t>
    </r>
  </si>
  <si>
    <t>Gallons per cubic kilometer</t>
  </si>
  <si>
    <t>Book: The Submarine NAVPERS 16160-B. By Cindy Bowman, United States Navy, 1961.</t>
  </si>
  <si>
    <t>Page 196: "[S]ea water weighs 8.56 pounds per gallon."</t>
  </si>
  <si>
    <t>Pounds per gallon of sea water</t>
  </si>
  <si>
    <t>Pounds per metric ton</t>
  </si>
  <si>
    <t>Pounds of water in the world's oceans</t>
  </si>
  <si>
    <t>Metric tons of water in the world's oceans</t>
  </si>
  <si>
    <t>Metric tons of plastic floating in oceans</t>
  </si>
  <si>
    <t>Book: Nature's Building Blocks: An A-Z Guide to the Elements. By John Emsley. Oxford University Press, 2001.</t>
  </si>
  <si>
    <t>Pages 5-6: "At the head of this section for every element is a table giving the amount of an element in the main components of the human body: blood, bone and tissue (tissue generally meaning muscle). … There is also a figure for the total amount in the average person; this taken to be an adult weighing 70 kilograms."</t>
  </si>
  <si>
    <t>Paper: "Properties, use and health effects of depleted uranium (DU): a general overview." By A. Bleise and others. Journal of Environmental Radioactivity, 2003. Pages 93-112. https://www.iaea.org/sites/default/files/properties.pdf</t>
  </si>
  <si>
    <t>Page 94: "The human body contains approximately 56 μg of uranium, 32 μg (56%) are in the skeleton, 11 μg in muscle tissue, 9 μg in fat, 2 μg in blood and less than 1 μg in lung, liver and kidneys (Fisenne et al., 1988)."</t>
  </si>
  <si>
    <t>Weight of average human (kg)</t>
  </si>
  <si>
    <t>Uranium in average human (μg)</t>
  </si>
  <si>
    <t>Kg per μg</t>
  </si>
  <si>
    <t>Concentration of uranium in average human</t>
  </si>
  <si>
    <t xml:space="preserve">Concentration of uranium in average human / Concentration of plastic in oceans </t>
  </si>
  <si>
    <t>Weight of plastic floating in oceans / Weight of water</t>
  </si>
  <si>
    <t>Webpage: "Measurements for an Olympic Size Swimming Pool." By Jeremy Hoefs. LiveStrong.com, August 20, 2013. http://www.livestrong.com/article/350103-measurements-for-an-olympic-size-swimming-pool/</t>
  </si>
  <si>
    <t>"Olympic-size swimming pool are approximately 50 m or 164 feet in length, 25 m or 82 feet in width, and 2 m or 6 feet in depth. These measurements create a surface area of 13,454.72 square feet and a volume of 88,263 cubic feet. The pool has 660,253.09 gallons of water, which equals about 5,511,556 lbs."</t>
  </si>
  <si>
    <t>Ounces per pound</t>
  </si>
  <si>
    <t>Ounces of plastic in pool given weight ratio of plastic to water in the oceans</t>
  </si>
  <si>
    <t>Weight of plastic in pool (inverse fraction)</t>
  </si>
  <si>
    <t>Webpage: "Drinking Water Contaminants." U.S. Environmental Protection Agency. Updated October 29, 2014. http://water.epa.gov/drink/contaminants/</t>
  </si>
  <si>
    <t>"National Primary Drinking Water Regulations (NPDWRs or primary standards) are legally enforceable standards that apply to public water systems. Primary standards protect public health by limiting the levels of contaminants in drinking water."</t>
  </si>
  <si>
    <t>"MCL … Uranium [=] 30 ug/L … Maximum Contaminant Level (MCL) - The highest level of a contaminant that is allowed in drinking water."</t>
  </si>
  <si>
    <t>Maximum uranium contaminant level in drinking water (ug/L)</t>
  </si>
  <si>
    <t>Micrograms per metric ton</t>
  </si>
  <si>
    <t>Liters per gallon</t>
  </si>
  <si>
    <t>Liters of water in the oceans</t>
  </si>
  <si>
    <t>Micrograms of plastic per liter of water in the oceans</t>
  </si>
  <si>
    <t xml:space="preserve">Maximum uranium contaminant level in drinking water / 100X the  concentration of plastic in the oceans </t>
  </si>
  <si>
    <t>Variable</t>
  </si>
  <si>
    <t>Science</t>
  </si>
  <si>
    <t>Unit</t>
  </si>
  <si>
    <t>Metric tons</t>
  </si>
  <si>
    <t>Plastic floating in oceans</t>
  </si>
  <si>
    <t>Lower bound of plastics annually entering the oceans</t>
  </si>
  <si>
    <t>Upper bound of plastics annually entering the oceans</t>
  </si>
  <si>
    <t>Amount</t>
  </si>
  <si>
    <t>Paper: "Plastic waste inputs from land into the ocean." By Jenna R. Jambeck and others. Science, February 13, 2015. http://www.sciencemag.org/content/347/6223/768</t>
  </si>
  <si>
    <t>"We calculate that 275 million metric tons (MT) of plastic waste was generated in 192 coastal countries in 2010, with 4.8 to 12.7 million MT entering the ocean."</t>
  </si>
  <si>
    <t>Millions of metric tons</t>
  </si>
  <si>
    <t>"Scaling by the population living within 50 km of the coast, we estimate that 99.5 million MT of plastic waste was generated in coastal regions in 2010. Of this, 31.9 million MT were classified as mismanaged and an estimated 4.8 to 12.7 million MT entered the ocean in 2010, equivalent to 1.7 to 4.6% of the total plastic waste generated in those countries."</t>
  </si>
  <si>
    <t>"Here we present a framework to calculate the amount of mismanaged plastic waste generated annually by populations living within 50 km of a coast worldwide that can potentially enter the ocean as marine debris."</t>
  </si>
  <si>
    <t>Annual plastic waste generated in coastal regions</t>
  </si>
  <si>
    <t>Portion of waste in coastal regions</t>
  </si>
  <si>
    <t>Assumptions</t>
  </si>
  <si>
    <t>Paper: "Scaling by the population living within 50 km of the coast (those likely to generate most of the waste becoming marine debris), we estimate that 99.5 million MT of plastic waste was generated in coastal regions in 2010."</t>
  </si>
  <si>
    <t>Notes from Just Facts</t>
  </si>
  <si>
    <t>The number 50 km (31 miles) is pulled out of thin air.</t>
  </si>
  <si>
    <t>Metric tons per short ton</t>
  </si>
  <si>
    <t>Metric tons of litter collected in the U.S. per year</t>
  </si>
  <si>
    <t>Supplement: "Plastic waste inputs from land into the ocean." By Jenna R. Jambeck and others. Science, February 13, 2015. Pages 768-771. http://www.sciencemag.org/content/347/6223/768</t>
  </si>
  <si>
    <t>Page 3: "We estimated percentage of waste littered using the only available national estimate of litter mass (25), which reported 4.17 million MT of litter generated in the United States in 2008, equivalent to approximately 2% of national waste generation (24)."</t>
  </si>
  <si>
    <t>Page 14:
24. “Municipal solid waste generation, recycling, and disposal in the United States: Facts and figures for 2010” [U.S. Environmental Protection Agency (EPA), Washington, DC, 2011]; www.epa.gov/solidwaste/nonhaz/municipal/pubs/ msw_2010_rev_factsheet.pdf
25. Mid-Atlantic Solid Waste Consultants, “2009 national visible litter survey and litter cost study” (Keep America Beautiful, Washington, DC, 2009).</t>
  </si>
  <si>
    <t>Report: "2009 National Visible Litter Survey and Litter Cost Study." By Mid-Atlantic Solid Waste Consultants. Keep America Beautiful, Inc., September 18, 2009. http://www.kab.org/site/DocServer/Final_KAB_Report_9-18-09.pdf</t>
  </si>
  <si>
    <t>Page ES 11: "This study also sought to quantify the amount of litter collected by states, counties, cities, businesses and educational institutions on an annual basis in the United States. This effort determined that an estimated 4,660,930 tons of litter (43 percent of which is collected by businesses) is collected each year by these various entities."</t>
  </si>
  <si>
    <t>KAB figure for short tons of litter collected each year</t>
  </si>
  <si>
    <t>Science authors' claim for metric tons of trash littered in the U.S. during 2008</t>
  </si>
  <si>
    <t>Supplement: "We estimated percentage of waste littered using the only available national estimate of litter mass (25), which reported 4.17 million MT of litter generated in the United States in 2008, equivalent to approximately 2% of national waste generation (24). For each country we estimated 2% of the mass of total waste generated is littered. "</t>
  </si>
  <si>
    <t>Weight of water in Olympic-size swimming pool (lbs.)</t>
  </si>
  <si>
    <t>The logic used to produce the litter conversion rates is tenuous on multiple levels.</t>
  </si>
  <si>
    <t>Data and calculations for "Are the Oceans Plagued by Plastic?"</t>
  </si>
  <si>
    <t xml:space="preserve">This figure is 8 to 38 times more than an estimate published six months earlier in the Proceedings of the National Academy of Sciences. </t>
  </si>
  <si>
    <t>Even if one blindly assumes that the higher figure is more accurate, this amount of plastic is equal to just 0.00000000002% of the mass of the world's oceans.</t>
  </si>
  <si>
    <t>The average concentration of uranium in the human body is 400,000% higher than this</t>
  </si>
  <si>
    <t>It is the equivalent of placing 1/60,000th of an ounce of plastic into an Olympic-size swimming pool containing more than five million pounds of water.</t>
  </si>
  <si>
    <t>Even if there were 100 times more plastic in the oceans than they estimated, the average plastic concentration would still be more than 1,000 times lower than the EPA's standard for drinking uranium-laced water on a regular basis.</t>
  </si>
  <si>
    <t>These figures are 17 to 47 times higher than the estimate of plastic floating in the oceans from the PLoS paper.</t>
  </si>
  <si>
    <t xml:space="preserve">The authors of the Science paper produced their estimates influx by employing a series of assumptions to calculate that an average of 5% to 13% of all plastics used within 31 miles of every coastline in the world ends up in the oceans every year. </t>
  </si>
  <si>
    <t>However, the source they cite for this figure does not state this. Instead, it states that this much litter "is collected each year" in the U.S.</t>
  </si>
  <si>
    <t xml:space="preserve">The authors of the Science paper used this figure to calculate litter rates throughout the world, and then they assumed that 15% to 40% of all litter generated within 31 miles of the world's coastlines ends up in the oceans each year. </t>
  </si>
  <si>
    <t xml:space="preserve">Supplement:
"Some percentage of the total mismanaged plastic waste (inadequately managed plus litter) enters the ocean and becomes marine debris. To our knowledge no direct estimates of this conversion rate exist. The percent of mismanaged waste entering the ocean is highly variable and dependent on local factors such as weather conditions (e.g., rain storms flushing debris from waterways), topography and vegetation, and infrastructure that removes or traps mismanaged waste before it reaches the ocean, such as municipal street sweeping, beach cleaning and stormwater catchment devices.
To loosely bound the estimate of the mass of plastic waste that enters the ocean we used municipal water quality data from the San Francisco Bay (California) watershed. ...
Baseline and monitoring data were collected in 71 municipalities in the San Francisco Bay watershed to evaluate the effectiveness of measures designed to meet the zero trash TMDL [Total Maximum Daily Load].... For each municipality, the percentage of trash that was not collected by street sweeping or catchment was also reported. ... From these data an estimated 61% of trash (all materials littered in the watershed), was uncaptured by street sweeping or catchments, and thus available to enter waterways that ultimately drain to the Pacific Ocean. In our study, we assumed a more conservative range of conversion rates (15%, 25%, 40%) of mismanaged plastic waste to marine debris in order to estimate the mass of plastic that entered the ocean from land-based waste."
</t>
  </si>
  <si>
    <t>The source of the "4.17 million MT" figure states that this is "the amount of litter collected by states, counties, cities, businesses and educational institutions on an annual basis in the United States." By definition, this is not litter that can flow into the oceans.</t>
  </si>
  <si>
    <t>NOTE: The slight discrepancy between the Science authors' claim and the figure calculated by Just Facts is because the Science authors "rounded the 4,660,930 down to 4.6 million" [Email from the Science paper's lead author, Jenna Jambeck, to Just Facts on 2/27/2015].</t>
  </si>
  <si>
    <t>"Area+ (km2) [=] Total: 361,900,000¤ … + Boundaries between oceans vary depending upon agency, making comparisons with other published estimates difficult. ¤ Total surface area of Earth is 510,082,000 sq. km. The oceans cover ~70.9%."</t>
  </si>
  <si>
    <t>Ocean surface area (square kilometers)</t>
  </si>
  <si>
    <t>Acres per square kilometer</t>
  </si>
  <si>
    <t>Acres of ocean area</t>
  </si>
  <si>
    <t>Ounces per metric ton</t>
  </si>
  <si>
    <t>Ounces of plastic floating in oceans</t>
  </si>
  <si>
    <t>Ounces of plastic per acre of ocean area</t>
  </si>
  <si>
    <t>If all the plastic estimated in the PLoS paper were floating at the surface of the ocean, it would amount to one tenth of an ounce per acre of ocean.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</si>
</sst>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00%"/>
    <numFmt numFmtId="169" formatCode="0.0E+00"/>
    <numFmt numFmtId="170" formatCode="0.0000000%"/>
    <numFmt numFmtId="171" formatCode="0.0000"/>
    <numFmt numFmtId="172" formatCode="0.000000"/>
    <numFmt numFmtId="173" formatCode="0.0"/>
    <numFmt numFmtId="174" formatCode="0.00000"/>
    <numFmt numFmtId="175" formatCode="0.E+00"/>
    <numFmt numFmtId="176" formatCode="0.000000%"/>
    <numFmt numFmtId="177" formatCode="0.0%"/>
    <numFmt numFmtId="178" formatCode="0.0000000000000"/>
    <numFmt numFmtId="179" formatCode="#,##0.0"/>
  </numFmts>
  <fonts count="40">
    <font>
      <sz val="11"/>
      <color theme="1"/>
      <name val="Calibri"/>
      <family val="2"/>
    </font>
    <fon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horizontal="center" vertical="center" wrapText="1"/>
    </xf>
    <xf numFmtId="0" fontId="38" fillId="0" borderId="0" xfId="0" applyFont="1" applyAlignment="1">
      <alignment horizontal="center" vertical="center" wrapText="1"/>
    </xf>
    <xf numFmtId="3" fontId="0" fillId="0" borderId="0" xfId="0" applyNumberFormat="1" applyAlignment="1">
      <alignment horizontal="center" vertical="center"/>
    </xf>
    <xf numFmtId="3" fontId="0" fillId="0" borderId="0" xfId="0" applyNumberFormat="1" applyAlignment="1">
      <alignment horizontal="center" vertical="center" wrapText="1"/>
    </xf>
    <xf numFmtId="0" fontId="0" fillId="0" borderId="0" xfId="0" applyAlignment="1">
      <alignment horizontal="left" vertical="center" wrapText="1"/>
    </xf>
    <xf numFmtId="0" fontId="0" fillId="33" borderId="0" xfId="0" applyFill="1" applyAlignment="1">
      <alignment vertical="top"/>
    </xf>
    <xf numFmtId="0" fontId="38" fillId="0" borderId="0" xfId="0" applyFont="1" applyAlignment="1">
      <alignment horizontal="center" vertical="center"/>
    </xf>
    <xf numFmtId="0" fontId="0" fillId="0" borderId="0" xfId="0" applyAlignment="1">
      <alignment horizontal="left" vertical="top" wrapText="1"/>
    </xf>
    <xf numFmtId="9" fontId="0" fillId="33" borderId="0" xfId="0" applyNumberForma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vertical="top" wrapText="1"/>
    </xf>
    <xf numFmtId="3" fontId="0" fillId="0" borderId="0" xfId="0" applyNumberFormat="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38" fillId="33" borderId="0" xfId="0" applyFont="1" applyFill="1" applyAlignment="1">
      <alignment horizontal="center" vertical="center" wrapText="1"/>
    </xf>
    <xf numFmtId="1" fontId="0" fillId="33" borderId="0" xfId="0" applyNumberFormat="1" applyFill="1" applyAlignment="1">
      <alignment horizontal="center" vertical="top" wrapText="1"/>
    </xf>
    <xf numFmtId="0" fontId="0" fillId="0" borderId="0" xfId="0" applyAlignment="1">
      <alignment vertical="center" wrapText="1"/>
    </xf>
    <xf numFmtId="0" fontId="0" fillId="0" borderId="0" xfId="0" applyAlignment="1">
      <alignment horizontal="left" vertical="top"/>
    </xf>
    <xf numFmtId="0" fontId="0" fillId="0" borderId="0" xfId="0" applyFont="1" applyAlignment="1">
      <alignment horizontal="left"/>
    </xf>
    <xf numFmtId="0" fontId="0" fillId="0" borderId="0" xfId="0" applyAlignment="1">
      <alignment horizontal="left" wrapText="1"/>
    </xf>
    <xf numFmtId="0" fontId="0" fillId="0" borderId="10" xfId="0" applyBorder="1" applyAlignment="1">
      <alignment horizontal="left" vertical="center" wrapText="1"/>
    </xf>
    <xf numFmtId="3" fontId="0" fillId="0" borderId="11" xfId="0" applyNumberFormat="1" applyBorder="1" applyAlignment="1">
      <alignment horizontal="right" vertical="center" wrapText="1"/>
    </xf>
    <xf numFmtId="0" fontId="0" fillId="0" borderId="12" xfId="0" applyBorder="1" applyAlignment="1">
      <alignment horizontal="left" vertical="center" wrapText="1"/>
    </xf>
    <xf numFmtId="0" fontId="0" fillId="0" borderId="13" xfId="0" applyBorder="1" applyAlignment="1">
      <alignment horizontal="right" vertical="center" wrapText="1"/>
    </xf>
    <xf numFmtId="0" fontId="0" fillId="0" borderId="13" xfId="0" applyBorder="1" applyAlignment="1">
      <alignment horizontal="center" vertical="center" wrapText="1"/>
    </xf>
    <xf numFmtId="0" fontId="0" fillId="0" borderId="12" xfId="0" applyFont="1" applyBorder="1" applyAlignment="1">
      <alignment horizontal="left" vertical="center" wrapText="1"/>
    </xf>
    <xf numFmtId="3" fontId="0" fillId="0" borderId="13" xfId="0" applyNumberFormat="1" applyBorder="1" applyAlignment="1">
      <alignment horizontal="center" vertical="center"/>
    </xf>
    <xf numFmtId="0" fontId="0" fillId="0" borderId="12" xfId="0" applyFill="1" applyBorder="1" applyAlignment="1">
      <alignment horizontal="left" vertical="top" wrapText="1"/>
    </xf>
    <xf numFmtId="0" fontId="0" fillId="33" borderId="13" xfId="0" applyFill="1" applyBorder="1" applyAlignment="1">
      <alignment horizontal="center" vertical="center" wrapText="1"/>
    </xf>
    <xf numFmtId="0" fontId="0" fillId="0" borderId="14" xfId="0" applyFont="1" applyBorder="1" applyAlignment="1">
      <alignment horizontal="left" wrapText="1"/>
    </xf>
    <xf numFmtId="0" fontId="0" fillId="33" borderId="15" xfId="0" applyFont="1" applyFill="1" applyBorder="1" applyAlignment="1">
      <alignment horizontal="center" vertical="center"/>
    </xf>
    <xf numFmtId="0" fontId="0" fillId="0" borderId="10" xfId="0" applyBorder="1" applyAlignment="1">
      <alignment wrapText="1"/>
    </xf>
    <xf numFmtId="3" fontId="0" fillId="0" borderId="16" xfId="0" applyNumberFormat="1" applyBorder="1" applyAlignment="1">
      <alignment horizontal="center" vertical="center" wrapText="1"/>
    </xf>
    <xf numFmtId="0" fontId="0" fillId="0" borderId="11" xfId="0" applyBorder="1" applyAlignment="1">
      <alignment/>
    </xf>
    <xf numFmtId="0" fontId="0" fillId="0" borderId="12" xfId="0" applyBorder="1" applyAlignment="1">
      <alignment wrapText="1"/>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lignment horizontal="center"/>
    </xf>
    <xf numFmtId="169" fontId="0" fillId="0" borderId="0" xfId="0" applyNumberFormat="1" applyBorder="1" applyAlignment="1">
      <alignment horizontal="center"/>
    </xf>
    <xf numFmtId="169" fontId="0" fillId="33" borderId="0" xfId="0" applyNumberFormat="1" applyFill="1" applyBorder="1" applyAlignment="1">
      <alignment horizontal="center" vertical="center"/>
    </xf>
    <xf numFmtId="0" fontId="0" fillId="0" borderId="14" xfId="0" applyBorder="1" applyAlignment="1">
      <alignment horizontal="left" wrapText="1"/>
    </xf>
    <xf numFmtId="169" fontId="0" fillId="33" borderId="17" xfId="0" applyNumberFormat="1" applyFill="1" applyBorder="1" applyAlignment="1">
      <alignment horizontal="center" vertical="center"/>
    </xf>
    <xf numFmtId="9" fontId="0" fillId="33" borderId="15" xfId="0" applyNumberFormat="1" applyFill="1" applyBorder="1" applyAlignment="1">
      <alignment horizontal="center" vertical="center"/>
    </xf>
    <xf numFmtId="3" fontId="0" fillId="0" borderId="11" xfId="0" applyNumberFormat="1" applyBorder="1" applyAlignment="1">
      <alignment horizontal="center" vertical="center"/>
    </xf>
    <xf numFmtId="0" fontId="0" fillId="0" borderId="13" xfId="0" applyBorder="1" applyAlignment="1">
      <alignment horizontal="center"/>
    </xf>
    <xf numFmtId="11" fontId="0" fillId="33" borderId="13" xfId="0" applyNumberFormat="1" applyFill="1" applyBorder="1" applyAlignment="1">
      <alignment horizontal="center" vertical="center"/>
    </xf>
    <xf numFmtId="0" fontId="0" fillId="0" borderId="14" xfId="0" applyBorder="1" applyAlignment="1">
      <alignment horizontal="left" vertical="top" wrapText="1"/>
    </xf>
    <xf numFmtId="3" fontId="0" fillId="33" borderId="15" xfId="0" applyNumberForma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33" borderId="13" xfId="0" applyFill="1" applyBorder="1" applyAlignment="1">
      <alignment horizontal="center" vertical="center"/>
    </xf>
    <xf numFmtId="171" fontId="0" fillId="33" borderId="13" xfId="0" applyNumberFormat="1" applyFill="1" applyBorder="1" applyAlignment="1">
      <alignment horizontal="center" vertical="center"/>
    </xf>
    <xf numFmtId="0" fontId="0" fillId="0" borderId="14" xfId="0" applyBorder="1" applyAlignment="1">
      <alignment wrapText="1"/>
    </xf>
    <xf numFmtId="0" fontId="0" fillId="33" borderId="17" xfId="0" applyFill="1" applyBorder="1" applyAlignment="1">
      <alignment horizontal="center" vertical="center"/>
    </xf>
    <xf numFmtId="168" fontId="0" fillId="33" borderId="15" xfId="0" applyNumberFormat="1" applyFill="1" applyBorder="1" applyAlignment="1">
      <alignment horizontal="center" vertical="center"/>
    </xf>
    <xf numFmtId="0" fontId="0" fillId="0" borderId="10" xfId="0" applyBorder="1" applyAlignment="1">
      <alignment/>
    </xf>
    <xf numFmtId="0" fontId="0" fillId="0" borderId="16" xfId="0" applyBorder="1" applyAlignment="1">
      <alignment horizontal="center"/>
    </xf>
    <xf numFmtId="1" fontId="0" fillId="33" borderId="0" xfId="0" applyNumberFormat="1" applyFill="1" applyAlignment="1">
      <alignment horizontal="center" vertical="center" wrapText="1"/>
    </xf>
    <xf numFmtId="0" fontId="0" fillId="33" borderId="0" xfId="0" applyFill="1" applyAlignment="1">
      <alignment vertical="top"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0" xfId="0" applyAlignment="1">
      <alignment vertical="center"/>
    </xf>
    <xf numFmtId="3" fontId="0" fillId="33" borderId="0" xfId="0" applyNumberFormat="1" applyFill="1" applyAlignment="1">
      <alignment horizontal="center" vertical="center"/>
    </xf>
    <xf numFmtId="0" fontId="32" fillId="0" borderId="0" xfId="53" applyAlignment="1">
      <alignment horizontal="left" vertical="top" wrapText="1"/>
    </xf>
    <xf numFmtId="0" fontId="21" fillId="0" borderId="0" xfId="53"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38" fillId="0" borderId="0" xfId="0" applyFont="1" applyAlignment="1">
      <alignment horizontal="center" vertical="center"/>
    </xf>
    <xf numFmtId="0" fontId="0" fillId="0" borderId="0" xfId="0" applyAlignment="1">
      <alignment horizontal="left" vertical="center" wrapText="1"/>
    </xf>
    <xf numFmtId="179" fontId="0" fillId="0" borderId="13" xfId="0" applyNumberFormat="1" applyBorder="1" applyAlignment="1">
      <alignment horizontal="center"/>
    </xf>
    <xf numFmtId="3" fontId="0" fillId="33" borderId="13" xfId="0" applyNumberFormat="1" applyFill="1" applyBorder="1" applyAlignment="1">
      <alignment horizontal="center"/>
    </xf>
    <xf numFmtId="3" fontId="0" fillId="0" borderId="13" xfId="0" applyNumberFormat="1" applyBorder="1" applyAlignment="1">
      <alignment horizontal="center"/>
    </xf>
    <xf numFmtId="3" fontId="0" fillId="33" borderId="13" xfId="0" applyNumberFormat="1" applyFill="1" applyBorder="1" applyAlignment="1">
      <alignment horizontal="center" vertical="center"/>
    </xf>
    <xf numFmtId="2" fontId="0" fillId="33" borderId="15" xfId="0" applyNumberForma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are-the-oceans-plagued-by-plasti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1"/>
  <sheetViews>
    <sheetView tabSelected="1" zoomScalePageLayoutView="0" workbookViewId="0" topLeftCell="A1">
      <selection activeCell="A1" sqref="A1"/>
    </sheetView>
  </sheetViews>
  <sheetFormatPr defaultColWidth="9.140625" defaultRowHeight="15"/>
  <cols>
    <col min="1" max="1" width="93.421875" style="10" customWidth="1"/>
    <col min="2" max="16384" width="8.8515625" style="10" customWidth="1"/>
  </cols>
  <sheetData>
    <row r="1" ht="14.25">
      <c r="A1" s="67" t="s">
        <v>77</v>
      </c>
    </row>
    <row r="3" ht="28.5">
      <c r="A3" s="66" t="s">
        <v>78</v>
      </c>
    </row>
    <row r="5" ht="28.5">
      <c r="A5" s="66" t="s">
        <v>79</v>
      </c>
    </row>
    <row r="7" ht="14.25">
      <c r="A7" s="66" t="s">
        <v>80</v>
      </c>
    </row>
    <row r="9" ht="28.5">
      <c r="A9" s="66" t="s">
        <v>81</v>
      </c>
    </row>
    <row r="11" ht="43.5">
      <c r="A11" s="66" t="s">
        <v>82</v>
      </c>
    </row>
    <row r="13" ht="14.25">
      <c r="A13" s="66" t="s">
        <v>83</v>
      </c>
    </row>
    <row r="15" ht="43.5">
      <c r="A15" s="66" t="s">
        <v>84</v>
      </c>
    </row>
    <row r="17" ht="28.5">
      <c r="A17" s="66" t="s">
        <v>85</v>
      </c>
    </row>
    <row r="19" ht="43.5">
      <c r="A19" s="66" t="s">
        <v>86</v>
      </c>
    </row>
    <row r="21" ht="28.5">
      <c r="A21" s="66" t="s">
        <v>97</v>
      </c>
    </row>
  </sheetData>
  <sheetProtection/>
  <hyperlinks>
    <hyperlink ref="A3" location="'PLoS v. PNAS'!A1" display="This figure is 8 to 38 times more than an estimate published six months earlier in the Proceedings of the National Academy of Sciences. "/>
    <hyperlink ref="A5" location="'PLoS Context'!A1" display="Even if one blindly assumes that the higher figure is more accurate, this amount of plastic is equal to just 0.00000000002% of the mass of the world's oceans."/>
    <hyperlink ref="A7" location="'PLoS Context'!A1" display="The average concentration of uranium in the human body is 400,000% higher than this"/>
    <hyperlink ref="A9" location="'PLoS Context'!A1" display="It is the equivalent of placing 1/60,000th of an ounce of plastic into an Olympic-size swimming pool containing more than five million pounds of water."/>
    <hyperlink ref="A11" location="'PLoS Context'!A1" display="Even if there were 100 times more plastic in the oceans than they estimated, the average plastic concentration would still be more than 1,000 times lower than the EPA's standard for drinking uranium-laced water on a regular basis."/>
    <hyperlink ref="A13" location="'PLoS v. Science '!A1" display="These figures are 17 to 47 times higher than the estimate of plastic floating in the oceans from the PLoS paper."/>
    <hyperlink ref="A15" location="'Science Methodology'!A1" display="The authors of the Science paper produced their estimates influx by employing a series of assumptions to calculate that an average of 5% to 13% of all plastics used within 31 miles of every coastline in the world ends up in the oceans every year. "/>
    <hyperlink ref="A17" location="'Science v. KAB'!A1" display="However, the source they cite for this figure does not state this. Instead, it states that this much litter &quot;is collected each year&quot; in the U.S."/>
    <hyperlink ref="A19" location="'Science Methodology'!A1" display="The authors of the Science paper used this figure to calculate litter rates throughout the world, and then they assumed that 15% to 40% of all litter generated within 31 miles of the world's coastlines ends up in the oceans each year. "/>
    <hyperlink ref="A1" r:id="rId1" display="Data and calculations for &quot;Are the Oceans Plagued by Plastic?&quot;"/>
    <hyperlink ref="A21" location="'PLoS Context'!A1" display="If all the plastic estimated in the PLoS paper were floating at the surface of the ocean, it would amount to one tenth of an ounce per acre of ocean."/>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1"/>
    </sheetView>
  </sheetViews>
  <sheetFormatPr defaultColWidth="9.140625" defaultRowHeight="15"/>
  <cols>
    <col min="1" max="1" width="23.57421875" style="12" customWidth="1"/>
    <col min="2" max="2" width="21.421875" style="12" customWidth="1"/>
    <col min="3" max="3" width="19.00390625" style="12" customWidth="1"/>
    <col min="4" max="16384" width="8.8515625" style="12" customWidth="1"/>
  </cols>
  <sheetData>
    <row r="1" spans="1:8" ht="43.5" customHeight="1">
      <c r="A1" s="68" t="s">
        <v>0</v>
      </c>
      <c r="B1" s="68"/>
      <c r="C1" s="68"/>
      <c r="D1" s="68"/>
      <c r="E1" s="68"/>
      <c r="F1" s="68"/>
      <c r="G1" s="68"/>
      <c r="H1" s="68"/>
    </row>
    <row r="2" spans="1:8" ht="28.5" customHeight="1">
      <c r="A2" s="68" t="s">
        <v>5</v>
      </c>
      <c r="B2" s="68"/>
      <c r="C2" s="68"/>
      <c r="D2" s="68"/>
      <c r="E2" s="68"/>
      <c r="F2" s="68"/>
      <c r="G2" s="68"/>
      <c r="H2" s="68"/>
    </row>
    <row r="4" spans="1:8" ht="28.5" customHeight="1">
      <c r="A4" s="68" t="s">
        <v>3</v>
      </c>
      <c r="B4" s="68"/>
      <c r="C4" s="68"/>
      <c r="D4" s="68"/>
      <c r="E4" s="68"/>
      <c r="F4" s="68"/>
      <c r="G4" s="68"/>
      <c r="H4" s="68"/>
    </row>
    <row r="5" spans="1:8" ht="29.25" customHeight="1">
      <c r="A5" s="68" t="s">
        <v>4</v>
      </c>
      <c r="B5" s="68"/>
      <c r="C5" s="68"/>
      <c r="D5" s="68"/>
      <c r="E5" s="68"/>
      <c r="F5" s="68"/>
      <c r="G5" s="68"/>
      <c r="H5" s="68"/>
    </row>
    <row r="7" ht="14.25">
      <c r="A7" s="6" t="s">
        <v>1</v>
      </c>
    </row>
    <row r="8" s="15" customFormat="1" ht="14.25">
      <c r="A8" s="14"/>
    </row>
    <row r="9" spans="1:3" s="2" customFormat="1" ht="28.5">
      <c r="A9" s="2" t="s">
        <v>9</v>
      </c>
      <c r="B9" s="2" t="s">
        <v>2</v>
      </c>
      <c r="C9" s="16" t="s">
        <v>10</v>
      </c>
    </row>
    <row r="10" spans="1:3" ht="14.25">
      <c r="A10" s="8" t="s">
        <v>6</v>
      </c>
      <c r="B10" s="13">
        <v>268940</v>
      </c>
      <c r="C10" s="17">
        <f>B$10/B10</f>
        <v>1</v>
      </c>
    </row>
    <row r="11" spans="1:3" ht="14.25">
      <c r="A11" s="8" t="s">
        <v>7</v>
      </c>
      <c r="B11" s="13">
        <v>7000</v>
      </c>
      <c r="C11" s="17">
        <f>B$10/B11</f>
        <v>38.42</v>
      </c>
    </row>
    <row r="12" spans="1:3" ht="14.25">
      <c r="A12" s="8" t="s">
        <v>8</v>
      </c>
      <c r="B12" s="13">
        <v>35000</v>
      </c>
      <c r="C12" s="17">
        <f>B$10/B12</f>
        <v>7.684</v>
      </c>
    </row>
  </sheetData>
  <sheetProtection/>
  <mergeCells count="4">
    <mergeCell ref="A4:H4"/>
    <mergeCell ref="A5:H5"/>
    <mergeCell ref="A1:H1"/>
    <mergeCell ref="A2:H2"/>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H1"/>
    </sheetView>
  </sheetViews>
  <sheetFormatPr defaultColWidth="9.140625" defaultRowHeight="15"/>
  <cols>
    <col min="1" max="1" width="28.00390625" style="0" customWidth="1"/>
    <col min="2" max="2" width="15.7109375" style="0" customWidth="1"/>
    <col min="3" max="3" width="19.7109375" style="0" customWidth="1"/>
  </cols>
  <sheetData>
    <row r="1" spans="1:8" s="12" customFormat="1" ht="43.5" customHeight="1">
      <c r="A1" s="68" t="s">
        <v>0</v>
      </c>
      <c r="B1" s="68"/>
      <c r="C1" s="68"/>
      <c r="D1" s="68"/>
      <c r="E1" s="68"/>
      <c r="F1" s="68"/>
      <c r="G1" s="68"/>
      <c r="H1" s="68"/>
    </row>
    <row r="2" spans="1:8" s="12" customFormat="1" ht="28.5" customHeight="1">
      <c r="A2" s="68" t="s">
        <v>5</v>
      </c>
      <c r="B2" s="68"/>
      <c r="C2" s="68"/>
      <c r="D2" s="68"/>
      <c r="E2" s="68"/>
      <c r="F2" s="68"/>
      <c r="G2" s="68"/>
      <c r="H2" s="68"/>
    </row>
    <row r="3" spans="1:8" s="12" customFormat="1" ht="14.25">
      <c r="A3" s="8"/>
      <c r="B3" s="8"/>
      <c r="C3" s="8"/>
      <c r="D3" s="8"/>
      <c r="E3" s="8"/>
      <c r="F3" s="8"/>
      <c r="G3" s="8"/>
      <c r="H3" s="8"/>
    </row>
    <row r="4" spans="1:8" s="12" customFormat="1" ht="31.5" customHeight="1">
      <c r="A4" s="68" t="s">
        <v>11</v>
      </c>
      <c r="B4" s="68"/>
      <c r="C4" s="68"/>
      <c r="D4" s="68"/>
      <c r="E4" s="68"/>
      <c r="F4" s="68"/>
      <c r="G4" s="68"/>
      <c r="H4" s="68"/>
    </row>
    <row r="5" spans="1:8" s="12" customFormat="1" ht="15.75" customHeight="1">
      <c r="A5" s="68" t="s">
        <v>12</v>
      </c>
      <c r="B5" s="68"/>
      <c r="C5" s="68"/>
      <c r="D5" s="68"/>
      <c r="E5" s="68"/>
      <c r="F5" s="68"/>
      <c r="G5" s="68"/>
      <c r="H5" s="68"/>
    </row>
    <row r="6" spans="1:8" s="12" customFormat="1" ht="29.25" customHeight="1">
      <c r="A6" s="68" t="s">
        <v>90</v>
      </c>
      <c r="B6" s="68"/>
      <c r="C6" s="68"/>
      <c r="D6" s="68"/>
      <c r="E6" s="68"/>
      <c r="F6" s="68"/>
      <c r="G6" s="68"/>
      <c r="H6" s="68"/>
    </row>
    <row r="7" spans="1:8" s="12" customFormat="1" ht="14.25">
      <c r="A7" s="8"/>
      <c r="B7" s="8"/>
      <c r="C7" s="8"/>
      <c r="D7" s="8"/>
      <c r="E7" s="8"/>
      <c r="F7" s="8"/>
      <c r="G7" s="8"/>
      <c r="H7" s="8"/>
    </row>
    <row r="8" spans="1:8" s="12" customFormat="1" ht="14.25">
      <c r="A8" s="69" t="s">
        <v>15</v>
      </c>
      <c r="B8" s="69"/>
      <c r="C8" s="69"/>
      <c r="D8" s="69"/>
      <c r="E8" s="69"/>
      <c r="F8" s="69"/>
      <c r="G8" s="69"/>
      <c r="H8" s="69"/>
    </row>
    <row r="9" spans="1:8" s="12" customFormat="1" ht="14.25">
      <c r="A9" s="69" t="s">
        <v>16</v>
      </c>
      <c r="B9" s="69"/>
      <c r="C9" s="69"/>
      <c r="D9" s="69"/>
      <c r="E9" s="69"/>
      <c r="F9" s="69"/>
      <c r="G9" s="69"/>
      <c r="H9" s="69"/>
    </row>
    <row r="10" spans="1:8" s="12" customFormat="1" ht="14.25">
      <c r="A10" s="19"/>
      <c r="B10" s="19"/>
      <c r="C10" s="19"/>
      <c r="D10" s="19"/>
      <c r="E10" s="19"/>
      <c r="F10" s="19"/>
      <c r="G10" s="19"/>
      <c r="H10" s="19"/>
    </row>
    <row r="11" spans="1:8" s="12" customFormat="1" ht="14.25">
      <c r="A11" s="68" t="s">
        <v>22</v>
      </c>
      <c r="B11" s="68"/>
      <c r="C11" s="68"/>
      <c r="D11" s="68"/>
      <c r="E11" s="68"/>
      <c r="F11" s="68"/>
      <c r="G11" s="68"/>
      <c r="H11" s="68"/>
    </row>
    <row r="12" spans="1:8" s="12" customFormat="1" ht="44.25" customHeight="1">
      <c r="A12" s="68" t="s">
        <v>23</v>
      </c>
      <c r="B12" s="68"/>
      <c r="C12" s="68"/>
      <c r="D12" s="68"/>
      <c r="E12" s="68"/>
      <c r="F12" s="68"/>
      <c r="G12" s="68"/>
      <c r="H12" s="68"/>
    </row>
    <row r="13" spans="1:8" s="12" customFormat="1" ht="14.25">
      <c r="A13" s="8"/>
      <c r="B13" s="19"/>
      <c r="C13" s="19"/>
      <c r="D13" s="19"/>
      <c r="E13" s="19"/>
      <c r="F13" s="19"/>
      <c r="G13" s="19"/>
      <c r="H13" s="19"/>
    </row>
    <row r="14" spans="1:8" s="12" customFormat="1" ht="28.5" customHeight="1">
      <c r="A14" s="68" t="s">
        <v>24</v>
      </c>
      <c r="B14" s="68"/>
      <c r="C14" s="68"/>
      <c r="D14" s="68"/>
      <c r="E14" s="68"/>
      <c r="F14" s="68"/>
      <c r="G14" s="68"/>
      <c r="H14" s="68"/>
    </row>
    <row r="15" spans="1:8" s="12" customFormat="1" ht="29.25" customHeight="1">
      <c r="A15" s="68" t="s">
        <v>25</v>
      </c>
      <c r="B15" s="68"/>
      <c r="C15" s="68"/>
      <c r="D15" s="68"/>
      <c r="E15" s="68"/>
      <c r="F15" s="68"/>
      <c r="G15" s="68"/>
      <c r="H15" s="68"/>
    </row>
    <row r="16" spans="1:8" s="12" customFormat="1" ht="14.25">
      <c r="A16" s="19"/>
      <c r="B16" s="19"/>
      <c r="C16" s="19"/>
      <c r="D16" s="19"/>
      <c r="E16" s="19"/>
      <c r="F16" s="19"/>
      <c r="G16" s="19"/>
      <c r="H16" s="19"/>
    </row>
    <row r="17" spans="1:8" s="12" customFormat="1" ht="30" customHeight="1">
      <c r="A17" s="68" t="s">
        <v>32</v>
      </c>
      <c r="B17" s="68"/>
      <c r="C17" s="68"/>
      <c r="D17" s="68"/>
      <c r="E17" s="68"/>
      <c r="F17" s="68"/>
      <c r="G17" s="68"/>
      <c r="H17" s="68"/>
    </row>
    <row r="18" spans="1:8" s="12" customFormat="1" ht="43.5" customHeight="1">
      <c r="A18" s="68" t="s">
        <v>33</v>
      </c>
      <c r="B18" s="68"/>
      <c r="C18" s="68"/>
      <c r="D18" s="68"/>
      <c r="E18" s="68"/>
      <c r="F18" s="68"/>
      <c r="G18" s="68"/>
      <c r="H18" s="68"/>
    </row>
    <row r="19" spans="1:8" s="12" customFormat="1" ht="14.25">
      <c r="A19" s="19"/>
      <c r="B19" s="19"/>
      <c r="C19" s="19"/>
      <c r="D19" s="19"/>
      <c r="E19" s="19"/>
      <c r="F19" s="19"/>
      <c r="G19" s="19"/>
      <c r="H19" s="19"/>
    </row>
    <row r="20" spans="1:8" s="12" customFormat="1" ht="29.25" customHeight="1">
      <c r="A20" s="68" t="s">
        <v>37</v>
      </c>
      <c r="B20" s="68"/>
      <c r="C20" s="68"/>
      <c r="D20" s="68"/>
      <c r="E20" s="68"/>
      <c r="F20" s="68"/>
      <c r="G20" s="68"/>
      <c r="H20" s="68"/>
    </row>
    <row r="21" spans="1:8" s="12" customFormat="1" ht="30" customHeight="1">
      <c r="A21" s="68" t="s">
        <v>38</v>
      </c>
      <c r="B21" s="68"/>
      <c r="C21" s="68"/>
      <c r="D21" s="68"/>
      <c r="E21" s="68"/>
      <c r="F21" s="68"/>
      <c r="G21" s="68"/>
      <c r="H21" s="68"/>
    </row>
    <row r="22" spans="1:8" s="12" customFormat="1" ht="30.75" customHeight="1">
      <c r="A22" s="68" t="s">
        <v>39</v>
      </c>
      <c r="B22" s="68"/>
      <c r="C22" s="68"/>
      <c r="D22" s="68"/>
      <c r="E22" s="68"/>
      <c r="F22" s="68"/>
      <c r="G22" s="68"/>
      <c r="H22" s="68"/>
    </row>
    <row r="23" spans="1:8" s="12" customFormat="1" ht="14.25">
      <c r="A23" s="19"/>
      <c r="B23" s="19"/>
      <c r="C23" s="19"/>
      <c r="D23" s="19"/>
      <c r="E23" s="19"/>
      <c r="F23" s="19"/>
      <c r="G23" s="19"/>
      <c r="H23" s="19"/>
    </row>
    <row r="24" s="12" customFormat="1" ht="14.25">
      <c r="A24" s="6" t="s">
        <v>1</v>
      </c>
    </row>
    <row r="25" spans="1:8" s="12" customFormat="1" ht="15" thickBot="1">
      <c r="A25" s="8"/>
      <c r="B25" s="8"/>
      <c r="C25" s="8"/>
      <c r="D25" s="8"/>
      <c r="E25" s="8"/>
      <c r="F25" s="8"/>
      <c r="G25" s="8"/>
      <c r="H25" s="8"/>
    </row>
    <row r="26" spans="1:8" s="18" customFormat="1" ht="30.75">
      <c r="A26" s="22" t="s">
        <v>13</v>
      </c>
      <c r="B26" s="23">
        <v>1335000000</v>
      </c>
      <c r="C26" s="5"/>
      <c r="D26" s="5"/>
      <c r="E26" s="5"/>
      <c r="F26" s="5"/>
      <c r="G26" s="5"/>
      <c r="H26" s="5"/>
    </row>
    <row r="27" spans="1:8" s="18" customFormat="1" ht="14.25">
      <c r="A27" s="24" t="s">
        <v>14</v>
      </c>
      <c r="B27" s="25">
        <f>2.64172052*100000000000</f>
        <v>264172051999.99997</v>
      </c>
      <c r="C27" s="5"/>
      <c r="D27" s="5"/>
      <c r="E27" s="5"/>
      <c r="F27" s="5"/>
      <c r="G27" s="5"/>
      <c r="H27" s="5"/>
    </row>
    <row r="28" spans="1:8" s="18" customFormat="1" ht="14.25">
      <c r="A28" s="24" t="s">
        <v>17</v>
      </c>
      <c r="B28" s="26">
        <v>8.56</v>
      </c>
      <c r="C28" s="5"/>
      <c r="D28" s="5"/>
      <c r="E28" s="5"/>
      <c r="F28" s="5"/>
      <c r="G28" s="5"/>
      <c r="H28" s="5"/>
    </row>
    <row r="29" spans="1:8" s="18" customFormat="1" ht="14.25">
      <c r="A29" s="27" t="s">
        <v>18</v>
      </c>
      <c r="B29" s="28">
        <v>2204.62262</v>
      </c>
      <c r="C29" s="5"/>
      <c r="D29" s="5"/>
      <c r="E29" s="5"/>
      <c r="F29" s="5"/>
      <c r="G29" s="5"/>
      <c r="H29" s="5"/>
    </row>
    <row r="30" spans="1:8" s="12" customFormat="1" ht="28.5">
      <c r="A30" s="29" t="s">
        <v>19</v>
      </c>
      <c r="B30" s="30">
        <f>B26*B27*B28</f>
        <v>3.0188525414351996E+21</v>
      </c>
      <c r="C30" s="8"/>
      <c r="D30" s="8"/>
      <c r="E30" s="8"/>
      <c r="F30" s="8"/>
      <c r="G30" s="8"/>
      <c r="H30" s="8"/>
    </row>
    <row r="31" spans="1:2" s="20" customFormat="1" ht="29.25" thickBot="1">
      <c r="A31" s="31" t="s">
        <v>20</v>
      </c>
      <c r="B31" s="32">
        <f>B30/B29</f>
        <v>1.3693284800984212E+18</v>
      </c>
    </row>
    <row r="32" ht="15" thickBot="1"/>
    <row r="33" spans="1:3" ht="28.5">
      <c r="A33" s="33" t="s">
        <v>21</v>
      </c>
      <c r="B33" s="34">
        <v>268940</v>
      </c>
      <c r="C33" s="35"/>
    </row>
    <row r="34" spans="1:3" ht="29.25" thickBot="1">
      <c r="A34" s="55" t="s">
        <v>31</v>
      </c>
      <c r="B34" s="56">
        <f>B33/B31</f>
        <v>1.9640283825884478E-13</v>
      </c>
      <c r="C34" s="57">
        <f>B34</f>
        <v>1.9640283825884478E-13</v>
      </c>
    </row>
    <row r="35" spans="1:3" ht="15" thickBot="1">
      <c r="A35" s="38"/>
      <c r="B35" s="38"/>
      <c r="C35" s="38"/>
    </row>
    <row r="36" spans="1:3" ht="14.25">
      <c r="A36" s="58" t="s">
        <v>26</v>
      </c>
      <c r="B36" s="59">
        <v>70</v>
      </c>
      <c r="C36" s="35"/>
    </row>
    <row r="37" spans="1:3" ht="14.25">
      <c r="A37" s="37" t="s">
        <v>27</v>
      </c>
      <c r="B37" s="40">
        <v>56</v>
      </c>
      <c r="C37" s="39"/>
    </row>
    <row r="38" spans="1:3" ht="14.25">
      <c r="A38" s="37" t="s">
        <v>28</v>
      </c>
      <c r="B38" s="41">
        <v>1E-09</v>
      </c>
      <c r="C38" s="39"/>
    </row>
    <row r="39" spans="1:3" ht="28.5">
      <c r="A39" s="36" t="s">
        <v>29</v>
      </c>
      <c r="B39" s="42">
        <f>B37/(B36/B38)</f>
        <v>8E-10</v>
      </c>
      <c r="C39" s="39"/>
    </row>
    <row r="40" spans="1:3" ht="44.25" thickBot="1">
      <c r="A40" s="43" t="s">
        <v>30</v>
      </c>
      <c r="B40" s="44">
        <f>B39/B34</f>
        <v>4073.2608911978027</v>
      </c>
      <c r="C40" s="45">
        <f>B40</f>
        <v>4073.2608911978027</v>
      </c>
    </row>
    <row r="41" ht="15" thickBot="1"/>
    <row r="42" spans="1:2" ht="28.5">
      <c r="A42" s="33" t="s">
        <v>75</v>
      </c>
      <c r="B42" s="46">
        <v>5511556</v>
      </c>
    </row>
    <row r="43" spans="1:2" ht="14.25">
      <c r="A43" s="37" t="s">
        <v>34</v>
      </c>
      <c r="B43" s="47">
        <v>16</v>
      </c>
    </row>
    <row r="44" spans="1:2" ht="43.5">
      <c r="A44" s="36" t="s">
        <v>35</v>
      </c>
      <c r="B44" s="48">
        <f>B42*B34*B43</f>
        <v>1.731976386596105E-05</v>
      </c>
    </row>
    <row r="45" spans="1:2" ht="29.25" thickBot="1">
      <c r="A45" s="49" t="s">
        <v>36</v>
      </c>
      <c r="B45" s="50">
        <f>1/B44</f>
        <v>57737.50772464769</v>
      </c>
    </row>
    <row r="46" ht="15" thickBot="1"/>
    <row r="47" spans="1:2" ht="28.5">
      <c r="A47" s="33" t="s">
        <v>40</v>
      </c>
      <c r="B47" s="51">
        <v>30</v>
      </c>
    </row>
    <row r="48" spans="1:2" ht="14.25">
      <c r="A48" s="36" t="s">
        <v>41</v>
      </c>
      <c r="B48" s="52">
        <v>1000000000000</v>
      </c>
    </row>
    <row r="49" spans="1:2" ht="14.25">
      <c r="A49" s="36" t="s">
        <v>42</v>
      </c>
      <c r="B49" s="26">
        <v>3.78541</v>
      </c>
    </row>
    <row r="50" spans="1:2" ht="14.25">
      <c r="A50" s="36" t="s">
        <v>43</v>
      </c>
      <c r="B50" s="53">
        <f>B26*B27*B49</f>
        <v>1.334999369027362E+21</v>
      </c>
    </row>
    <row r="51" spans="1:2" ht="28.5">
      <c r="A51" s="36" t="s">
        <v>44</v>
      </c>
      <c r="B51" s="54">
        <f>(B33*B48)/B50</f>
        <v>0.00020145327873521103</v>
      </c>
    </row>
    <row r="52" spans="1:2" ht="58.5" thickBot="1">
      <c r="A52" s="55" t="s">
        <v>45</v>
      </c>
      <c r="B52" s="50">
        <f>B47/(B51*100)</f>
        <v>1489.1790388495895</v>
      </c>
    </row>
    <row r="53" ht="15" thickBot="1"/>
    <row r="54" spans="1:2" ht="28.5">
      <c r="A54" s="22" t="s">
        <v>91</v>
      </c>
      <c r="B54" s="46">
        <v>361900000</v>
      </c>
    </row>
    <row r="55" spans="1:2" ht="14.25">
      <c r="A55" s="37" t="s">
        <v>92</v>
      </c>
      <c r="B55" s="72">
        <v>247.105</v>
      </c>
    </row>
    <row r="56" spans="1:2" ht="14.25">
      <c r="A56" s="37" t="s">
        <v>93</v>
      </c>
      <c r="B56" s="73">
        <f>B54*B55</f>
        <v>89427299500</v>
      </c>
    </row>
    <row r="57" spans="1:2" ht="14.25">
      <c r="A57" s="37" t="s">
        <v>94</v>
      </c>
      <c r="B57" s="74">
        <v>35274</v>
      </c>
    </row>
    <row r="58" spans="1:2" ht="28.5">
      <c r="A58" s="36" t="s">
        <v>95</v>
      </c>
      <c r="B58" s="75">
        <f>B33*B57</f>
        <v>9486589560</v>
      </c>
    </row>
    <row r="59" spans="1:2" ht="29.25" thickBot="1">
      <c r="A59" s="55" t="s">
        <v>96</v>
      </c>
      <c r="B59" s="76">
        <f>B58/B56</f>
        <v>0.1060815837338351</v>
      </c>
    </row>
  </sheetData>
  <sheetProtection/>
  <mergeCells count="16">
    <mergeCell ref="A20:H20"/>
    <mergeCell ref="A21:H21"/>
    <mergeCell ref="A17:H17"/>
    <mergeCell ref="A18:H18"/>
    <mergeCell ref="A22:H22"/>
    <mergeCell ref="A11:H11"/>
    <mergeCell ref="A12:H12"/>
    <mergeCell ref="A14:H14"/>
    <mergeCell ref="A15:H15"/>
    <mergeCell ref="A1:H1"/>
    <mergeCell ref="A2:H2"/>
    <mergeCell ref="A4:H4"/>
    <mergeCell ref="A5:H5"/>
    <mergeCell ref="A8:H8"/>
    <mergeCell ref="A9:H9"/>
    <mergeCell ref="A6:H6"/>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5"/>
  <cols>
    <col min="1" max="1" width="10.7109375" style="0" customWidth="1"/>
    <col min="2" max="2" width="12.28125" style="0" customWidth="1"/>
    <col min="3" max="3" width="25.8515625" style="0" customWidth="1"/>
    <col min="4" max="4" width="23.28125" style="0" customWidth="1"/>
    <col min="5" max="5" width="15.8515625" style="0" customWidth="1"/>
  </cols>
  <sheetData>
    <row r="1" spans="1:7" s="12" customFormat="1" ht="43.5" customHeight="1">
      <c r="A1" s="68" t="s">
        <v>0</v>
      </c>
      <c r="B1" s="68"/>
      <c r="C1" s="68"/>
      <c r="D1" s="68"/>
      <c r="E1" s="68"/>
      <c r="F1" s="68"/>
      <c r="G1" s="68"/>
    </row>
    <row r="2" spans="1:7" s="12" customFormat="1" ht="28.5" customHeight="1">
      <c r="A2" s="68" t="s">
        <v>5</v>
      </c>
      <c r="B2" s="68"/>
      <c r="C2" s="68"/>
      <c r="D2" s="68"/>
      <c r="E2" s="68"/>
      <c r="F2" s="68"/>
      <c r="G2" s="68"/>
    </row>
    <row r="4" spans="1:7" s="12" customFormat="1" ht="29.25" customHeight="1">
      <c r="A4" s="68" t="s">
        <v>54</v>
      </c>
      <c r="B4" s="68"/>
      <c r="C4" s="68"/>
      <c r="D4" s="68"/>
      <c r="E4" s="68"/>
      <c r="F4" s="68"/>
      <c r="G4" s="68"/>
    </row>
    <row r="5" spans="1:7" s="12" customFormat="1" ht="28.5" customHeight="1">
      <c r="A5" s="68" t="s">
        <v>55</v>
      </c>
      <c r="B5" s="68"/>
      <c r="C5" s="68"/>
      <c r="D5" s="68"/>
      <c r="E5" s="68"/>
      <c r="F5" s="68"/>
      <c r="G5" s="68"/>
    </row>
    <row r="6" spans="1:7" s="12" customFormat="1" ht="14.25">
      <c r="A6" s="8"/>
      <c r="B6" s="8"/>
      <c r="C6" s="8"/>
      <c r="D6" s="8"/>
      <c r="E6" s="8"/>
      <c r="F6" s="8"/>
      <c r="G6" s="8"/>
    </row>
    <row r="7" spans="1:2" s="12" customFormat="1" ht="14.25">
      <c r="A7" s="6" t="s">
        <v>1</v>
      </c>
      <c r="B7" s="61"/>
    </row>
    <row r="8" spans="1:7" s="12" customFormat="1" ht="14.25">
      <c r="A8" s="8"/>
      <c r="B8" s="8"/>
      <c r="C8" s="8"/>
      <c r="D8" s="8"/>
      <c r="E8" s="8"/>
      <c r="F8" s="8"/>
      <c r="G8" s="8"/>
    </row>
    <row r="9" spans="1:5" ht="14.25">
      <c r="A9" s="2" t="s">
        <v>9</v>
      </c>
      <c r="B9" s="2" t="s">
        <v>48</v>
      </c>
      <c r="C9" s="2" t="s">
        <v>46</v>
      </c>
      <c r="D9" s="2" t="s">
        <v>53</v>
      </c>
      <c r="E9" s="16" t="s">
        <v>10</v>
      </c>
    </row>
    <row r="10" spans="1:5" ht="14.25">
      <c r="A10" s="5" t="s">
        <v>6</v>
      </c>
      <c r="B10" s="5" t="s">
        <v>49</v>
      </c>
      <c r="C10" s="5" t="s">
        <v>50</v>
      </c>
      <c r="D10" s="4">
        <v>268940</v>
      </c>
      <c r="E10" s="60">
        <f>D10/D$10</f>
        <v>1</v>
      </c>
    </row>
    <row r="11" spans="1:5" ht="28.5">
      <c r="A11" s="5" t="s">
        <v>47</v>
      </c>
      <c r="B11" s="5" t="s">
        <v>49</v>
      </c>
      <c r="C11" s="8" t="s">
        <v>51</v>
      </c>
      <c r="D11" s="4">
        <v>4800000</v>
      </c>
      <c r="E11" s="60">
        <f>D11/D$10</f>
        <v>17.847847103443147</v>
      </c>
    </row>
    <row r="12" spans="1:5" ht="28.5">
      <c r="A12" s="5" t="s">
        <v>47</v>
      </c>
      <c r="B12" s="5" t="s">
        <v>49</v>
      </c>
      <c r="C12" s="8" t="s">
        <v>52</v>
      </c>
      <c r="D12" s="4">
        <v>12700000</v>
      </c>
      <c r="E12" s="60">
        <f>D12/D$10</f>
        <v>47.22242879452666</v>
      </c>
    </row>
  </sheetData>
  <sheetProtection/>
  <mergeCells count="4">
    <mergeCell ref="A1:G1"/>
    <mergeCell ref="A2:G2"/>
    <mergeCell ref="A4:G4"/>
    <mergeCell ref="A5:G5"/>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5"/>
  <cols>
    <col min="1" max="1" width="25.140625" style="11" customWidth="1"/>
    <col min="2" max="2" width="13.57421875" style="11" customWidth="1"/>
    <col min="3" max="3" width="16.28125" style="11" customWidth="1"/>
    <col min="4" max="7" width="8.8515625" style="11" customWidth="1"/>
    <col min="8" max="8" width="57.57421875" style="5" customWidth="1"/>
    <col min="9" max="16384" width="8.8515625" style="11" customWidth="1"/>
  </cols>
  <sheetData>
    <row r="1" spans="1:8" s="12" customFormat="1" ht="29.25" customHeight="1">
      <c r="A1" s="68" t="s">
        <v>54</v>
      </c>
      <c r="B1" s="68"/>
      <c r="C1" s="68"/>
      <c r="D1" s="68"/>
      <c r="E1" s="68"/>
      <c r="F1" s="68"/>
      <c r="G1" s="68"/>
      <c r="H1" s="8"/>
    </row>
    <row r="2" spans="1:8" s="12" customFormat="1" ht="29.25" customHeight="1">
      <c r="A2" s="68" t="s">
        <v>58</v>
      </c>
      <c r="B2" s="68"/>
      <c r="C2" s="68"/>
      <c r="D2" s="68"/>
      <c r="E2" s="68"/>
      <c r="F2" s="68"/>
      <c r="G2" s="68"/>
      <c r="H2" s="8"/>
    </row>
    <row r="3" spans="1:8" s="12" customFormat="1" ht="57" customHeight="1">
      <c r="A3" s="68" t="s">
        <v>57</v>
      </c>
      <c r="B3" s="68"/>
      <c r="C3" s="68"/>
      <c r="D3" s="68"/>
      <c r="E3" s="68"/>
      <c r="F3" s="68"/>
      <c r="G3" s="68"/>
      <c r="H3" s="8"/>
    </row>
    <row r="4" spans="1:8" s="12" customFormat="1" ht="14.25">
      <c r="A4" s="8"/>
      <c r="B4" s="8"/>
      <c r="C4" s="8"/>
      <c r="D4" s="8"/>
      <c r="E4" s="8"/>
      <c r="F4" s="8"/>
      <c r="G4" s="8"/>
      <c r="H4" s="8"/>
    </row>
    <row r="5" spans="1:8" s="12" customFormat="1" ht="14.25">
      <c r="A5" s="6" t="s">
        <v>1</v>
      </c>
      <c r="B5" s="8"/>
      <c r="C5" s="8"/>
      <c r="D5" s="8"/>
      <c r="E5" s="8"/>
      <c r="F5" s="8"/>
      <c r="G5" s="8"/>
      <c r="H5" s="8"/>
    </row>
    <row r="6" spans="1:8" s="12" customFormat="1" ht="14.25">
      <c r="A6" s="8"/>
      <c r="B6" s="8"/>
      <c r="C6" s="8"/>
      <c r="D6" s="8"/>
      <c r="E6" s="8"/>
      <c r="F6" s="8"/>
      <c r="G6" s="8"/>
      <c r="H6" s="8"/>
    </row>
    <row r="7" spans="2:8" s="62" customFormat="1" ht="28.5">
      <c r="B7" s="2" t="s">
        <v>56</v>
      </c>
      <c r="C7" s="2" t="s">
        <v>60</v>
      </c>
      <c r="H7" s="63"/>
    </row>
    <row r="8" spans="1:3" ht="28.5">
      <c r="A8" s="8" t="s">
        <v>51</v>
      </c>
      <c r="B8" s="4">
        <v>4800000</v>
      </c>
      <c r="C8" s="9">
        <f>B8/B$10</f>
        <v>0.04824120603015075</v>
      </c>
    </row>
    <row r="9" spans="1:3" ht="28.5">
      <c r="A9" s="8" t="s">
        <v>52</v>
      </c>
      <c r="B9" s="4">
        <v>12700000</v>
      </c>
      <c r="C9" s="9">
        <f>B9/B$10</f>
        <v>0.12763819095477386</v>
      </c>
    </row>
    <row r="10" spans="1:3" ht="28.5">
      <c r="A10" s="21" t="s">
        <v>59</v>
      </c>
      <c r="B10" s="3">
        <v>99500000</v>
      </c>
      <c r="C10" s="9">
        <f>B10/B$10</f>
        <v>1</v>
      </c>
    </row>
    <row r="13" spans="1:8" s="7" customFormat="1" ht="14.25">
      <c r="A13" s="70" t="s">
        <v>61</v>
      </c>
      <c r="B13" s="70"/>
      <c r="C13" s="70"/>
      <c r="D13" s="70"/>
      <c r="E13" s="70"/>
      <c r="F13" s="70"/>
      <c r="G13" s="70"/>
      <c r="H13" s="2" t="s">
        <v>63</v>
      </c>
    </row>
    <row r="14" spans="1:8" ht="42" customHeight="1">
      <c r="A14" s="68" t="s">
        <v>62</v>
      </c>
      <c r="B14" s="68"/>
      <c r="C14" s="68"/>
      <c r="D14" s="68"/>
      <c r="E14" s="68"/>
      <c r="F14" s="68"/>
      <c r="G14" s="68"/>
      <c r="H14" s="8" t="s">
        <v>64</v>
      </c>
    </row>
    <row r="15" spans="1:8" ht="57.75" customHeight="1">
      <c r="A15" s="68" t="s">
        <v>74</v>
      </c>
      <c r="B15" s="68"/>
      <c r="C15" s="68"/>
      <c r="D15" s="68"/>
      <c r="E15" s="68"/>
      <c r="F15" s="68"/>
      <c r="G15" s="68"/>
      <c r="H15" s="8" t="s">
        <v>88</v>
      </c>
    </row>
    <row r="16" spans="1:8" ht="291.75" customHeight="1">
      <c r="A16" s="68" t="s">
        <v>87</v>
      </c>
      <c r="B16" s="68"/>
      <c r="C16" s="68"/>
      <c r="D16" s="68"/>
      <c r="E16" s="68"/>
      <c r="F16" s="68"/>
      <c r="G16" s="68"/>
      <c r="H16" s="10" t="s">
        <v>76</v>
      </c>
    </row>
  </sheetData>
  <sheetProtection/>
  <mergeCells count="7">
    <mergeCell ref="A16:G16"/>
    <mergeCell ref="A14:G14"/>
    <mergeCell ref="A15:G15"/>
    <mergeCell ref="A13:G13"/>
    <mergeCell ref="A1:G1"/>
    <mergeCell ref="A3:G3"/>
    <mergeCell ref="A2:G2"/>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J1"/>
    </sheetView>
  </sheetViews>
  <sheetFormatPr defaultColWidth="9.140625" defaultRowHeight="15"/>
  <cols>
    <col min="1" max="1" width="33.7109375" style="64" customWidth="1"/>
    <col min="2" max="2" width="17.421875" style="64" customWidth="1"/>
    <col min="3" max="16384" width="8.8515625" style="64" customWidth="1"/>
  </cols>
  <sheetData>
    <row r="1" spans="1:10" ht="28.5" customHeight="1">
      <c r="A1" s="71" t="s">
        <v>67</v>
      </c>
      <c r="B1" s="71"/>
      <c r="C1" s="71"/>
      <c r="D1" s="71"/>
      <c r="E1" s="71"/>
      <c r="F1" s="71"/>
      <c r="G1" s="71"/>
      <c r="H1" s="71"/>
      <c r="I1" s="71"/>
      <c r="J1" s="71"/>
    </row>
    <row r="2" spans="1:10" ht="30.75" customHeight="1">
      <c r="A2" s="71" t="s">
        <v>68</v>
      </c>
      <c r="B2" s="71"/>
      <c r="C2" s="71"/>
      <c r="D2" s="71"/>
      <c r="E2" s="71"/>
      <c r="F2" s="71"/>
      <c r="G2" s="71"/>
      <c r="H2" s="71"/>
      <c r="I2" s="71"/>
      <c r="J2" s="71"/>
    </row>
    <row r="3" spans="1:10" ht="59.25" customHeight="1">
      <c r="A3" s="68" t="s">
        <v>69</v>
      </c>
      <c r="B3" s="68"/>
      <c r="C3" s="68"/>
      <c r="D3" s="68"/>
      <c r="E3" s="68"/>
      <c r="F3" s="68"/>
      <c r="G3" s="68"/>
      <c r="H3" s="68"/>
      <c r="I3" s="68"/>
      <c r="J3" s="68"/>
    </row>
    <row r="5" spans="1:10" ht="29.25" customHeight="1">
      <c r="A5" s="68" t="s">
        <v>70</v>
      </c>
      <c r="B5" s="68"/>
      <c r="C5" s="68"/>
      <c r="D5" s="68"/>
      <c r="E5" s="68"/>
      <c r="F5" s="68"/>
      <c r="G5" s="68"/>
      <c r="H5" s="68"/>
      <c r="I5" s="68"/>
      <c r="J5" s="68"/>
    </row>
    <row r="6" spans="1:10" ht="43.5" customHeight="1">
      <c r="A6" s="68" t="s">
        <v>71</v>
      </c>
      <c r="B6" s="68"/>
      <c r="C6" s="68"/>
      <c r="D6" s="68"/>
      <c r="E6" s="68"/>
      <c r="F6" s="68"/>
      <c r="G6" s="68"/>
      <c r="H6" s="68"/>
      <c r="I6" s="68"/>
      <c r="J6" s="68"/>
    </row>
    <row r="8" spans="1:8" s="12" customFormat="1" ht="14.25">
      <c r="A8" s="6" t="s">
        <v>1</v>
      </c>
      <c r="B8" s="10"/>
      <c r="C8" s="10"/>
      <c r="D8" s="10"/>
      <c r="E8" s="10"/>
      <c r="F8" s="10"/>
      <c r="G8" s="10"/>
      <c r="H8" s="10"/>
    </row>
    <row r="10" spans="1:2" ht="28.5">
      <c r="A10" s="18" t="s">
        <v>73</v>
      </c>
      <c r="B10" s="3">
        <v>4170000</v>
      </c>
    </row>
    <row r="11" spans="1:2" ht="28.5">
      <c r="A11" s="18" t="s">
        <v>72</v>
      </c>
      <c r="B11" s="3">
        <v>4660930</v>
      </c>
    </row>
    <row r="12" spans="1:8" s="11" customFormat="1" ht="14.25">
      <c r="A12" s="5" t="s">
        <v>65</v>
      </c>
      <c r="B12" s="1">
        <v>0.90718474</v>
      </c>
      <c r="C12" s="5"/>
      <c r="D12" s="5"/>
      <c r="E12" s="5"/>
      <c r="F12" s="5"/>
      <c r="G12" s="5"/>
      <c r="H12" s="5"/>
    </row>
    <row r="13" spans="1:10" s="11" customFormat="1" ht="57" customHeight="1">
      <c r="A13" s="5" t="s">
        <v>66</v>
      </c>
      <c r="B13" s="65">
        <f>B11*B12</f>
        <v>4228324.5702082</v>
      </c>
      <c r="C13" s="68" t="s">
        <v>89</v>
      </c>
      <c r="D13" s="68"/>
      <c r="E13" s="68"/>
      <c r="F13" s="68"/>
      <c r="G13" s="68"/>
      <c r="H13" s="68"/>
      <c r="I13" s="68"/>
      <c r="J13" s="68"/>
    </row>
  </sheetData>
  <sheetProtection/>
  <mergeCells count="6">
    <mergeCell ref="A1:J1"/>
    <mergeCell ref="A2:J2"/>
    <mergeCell ref="A3:J3"/>
    <mergeCell ref="A5:J5"/>
    <mergeCell ref="A6:J6"/>
    <mergeCell ref="C13:J1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2015-02-27T16:30:08Z</dcterms:created>
  <dcterms:modified xsi:type="dcterms:W3CDTF">2015-03-03T23:24:14Z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