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8" windowWidth="20112" windowHeight="7908" tabRatio="713" activeTab="1"/>
  </bookViews>
  <sheets>
    <sheet name="33% borne by stockholders " sheetId="1" r:id="rId1"/>
    <sheet name="75% borne by stockholders " sheetId="2" r:id="rId2"/>
    <sheet name="100% borne by stockholders " sheetId="3" r:id="rId3"/>
  </sheets>
  <definedNames/>
  <calcPr fullCalcOnLoad="1"/>
</workbook>
</file>

<file path=xl/sharedStrings.xml><?xml version="1.0" encoding="utf-8"?>
<sst xmlns="http://schemas.openxmlformats.org/spreadsheetml/2006/main" count="61" uniqueCount="25">
  <si>
    <t>Net Tax Liability</t>
  </si>
  <si>
    <t>Effective Tax Rate</t>
  </si>
  <si>
    <t>Total Tax Liability on 1040</t>
  </si>
  <si>
    <t>Dividend Income (Post Corporate Tax)</t>
  </si>
  <si>
    <t>Tax Paid at Corporate Level on Dividends Received</t>
  </si>
  <si>
    <t>Non-Dividend/Capital Gain Income</t>
  </si>
  <si>
    <t>Capital Gain Income (Post Corporate Tax)</t>
  </si>
  <si>
    <t>Tax Paid at Corporate Level on Capital Gains</t>
  </si>
  <si>
    <t>2010 Romney Return
Pre Corporate Tax on Dividends &amp; Cap Gains</t>
  </si>
  <si>
    <t>2010 Romney Return
Post Corporate Tax on Dividends &amp; Cap Gains
(As reported on 1040)</t>
  </si>
  <si>
    <t>Page 4: "The evidence suggests that most or all of the burden of the corporate income tax falls on owners of capital."</t>
  </si>
  <si>
    <t>Page 4: "The analysis assumes—as do the analyses of most economists—that the employer’s share of payroll taxes is passed on to employees in the form of lower wages than would otherwise be paid. Therefore, the amount of those taxes is included in employees’ income, and the taxes are counted as part of employees’ tax burden."</t>
  </si>
  <si>
    <t>Page 4: "It is estimated that 37.4% of net capital gains are taxed at the corporate level as well as the individual level (such as corporate stock, mutual funds, and capital gains distributions)."</t>
  </si>
  <si>
    <t>Pages 51-52: "In the base case (Table 3), the model used in this study predicts that domestic labor bears 74 percent, domestic capital owners bear 33 percent, foreign capital owners bear 72 percent, foreign labor bears -71 percent, and the excess burden equals about 4 percent of the revenue."</t>
  </si>
  <si>
    <t>Tax Paid at Corporate Level on Dividends *</t>
  </si>
  <si>
    <t>Less:  Household Employment Taxes ‡</t>
  </si>
  <si>
    <t>‡ Report: "Average Federal Tax Rates in 2007." Congressional Budget Office, June 2010. http://www.cbo.gov/sites/default/files/cbofiles/ftpdocs/115xx/doc11554/averagefederaltaxrates2007.pdf</t>
  </si>
  <si>
    <t>Tax Paid at Corporate Level on Capital Gains * †</t>
  </si>
  <si>
    <t>* Report: "An Analysis of the 'Buffett Rule'." By Thomas L. Hungerford. Congressional Research Service, October 7, 2011. http://www.fas.org/sgp/crs/misc/R42043.pdf</t>
  </si>
  <si>
    <t>† Report: "An Analysis of the 'Buffett Rule'." By Thomas L. Hungerford. Congressional Research Service, October 7, 2011. http://www.fas.org/sgp/crs/misc/R42043.pdf</t>
  </si>
  <si>
    <t>* Working paper: "International Burdens of the Corporate Income Tax." By William C. Randolph. Congressional Budget Office, August, 2006. http://www.cbo.gov/sites/default/files/cbofiles/ftpdocs/75xx/doc7503/2006-09.pdf</t>
  </si>
  <si>
    <t>Total Income</t>
  </si>
  <si>
    <t>* Report: "The Distribution of Household Income and Federal Taxes, 2008 and 2009." Congressional Budget Office, July 10, 2012. http://www.cbo.gov/sites/default/files/cbofiles/attachments/43373-06-11-HouseholdIncomeandFedTaxes.pdf</t>
  </si>
  <si>
    <t>Page24: "In this analysis, CBO allocated 75 percent of the burden of corporate income taxes to owners of capital in proportion to their income from interest, dividends, adjusted capital gains, and rents."</t>
  </si>
  <si>
    <t>Calculations for "FactCheck abets false Obama claim about Romney’s taxes"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</si>
</sst>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5">
    <xf numFmtId="0" fontId="0" fillId="0" borderId="0" xfId="0" applyFont="1" applyAlignment="1">
      <alignment/>
    </xf>
    <xf numFmtId="0" fontId="0" fillId="0" borderId="0" xfId="0" applyBorder="1" applyAlignment="1">
      <alignment/>
    </xf>
    <xf numFmtId="0" fontId="34"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left"/>
    </xf>
    <xf numFmtId="0" fontId="0" fillId="0" borderId="0" xfId="0" applyFont="1" applyBorder="1" applyAlignment="1">
      <alignment/>
    </xf>
    <xf numFmtId="43" fontId="0" fillId="0" borderId="10" xfId="42" applyFont="1" applyBorder="1" applyAlignment="1">
      <alignment/>
    </xf>
    <xf numFmtId="0" fontId="0" fillId="0" borderId="0" xfId="0" applyFont="1" applyBorder="1" applyAlignment="1">
      <alignment/>
    </xf>
    <xf numFmtId="164" fontId="0" fillId="0" borderId="0" xfId="58" applyNumberFormat="1" applyFont="1" applyBorder="1" applyAlignment="1">
      <alignment/>
    </xf>
    <xf numFmtId="43" fontId="0" fillId="0" borderId="0" xfId="42" applyFont="1" applyBorder="1" applyAlignment="1">
      <alignment horizontal="left"/>
    </xf>
    <xf numFmtId="43" fontId="0" fillId="0" borderId="0" xfId="0" applyNumberFormat="1" applyFont="1" applyBorder="1" applyAlignment="1">
      <alignment horizontal="left"/>
    </xf>
    <xf numFmtId="43" fontId="0" fillId="0" borderId="0" xfId="42" applyFont="1" applyBorder="1" applyAlignment="1">
      <alignment/>
    </xf>
    <xf numFmtId="43" fontId="0" fillId="0" borderId="0" xfId="42" applyFont="1" applyBorder="1" applyAlignment="1">
      <alignment/>
    </xf>
    <xf numFmtId="0" fontId="34" fillId="0" borderId="0" xfId="0" applyFont="1" applyBorder="1" applyAlignment="1">
      <alignment horizontal="center" wrapText="1"/>
    </xf>
    <xf numFmtId="164" fontId="0" fillId="0" borderId="0" xfId="58" applyNumberFormat="1" applyFont="1" applyBorder="1" applyAlignment="1">
      <alignment/>
    </xf>
    <xf numFmtId="0" fontId="34" fillId="0" borderId="0" xfId="0" applyFont="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wrapText="1"/>
    </xf>
    <xf numFmtId="0" fontId="28" fillId="0" borderId="0" xfId="52" applyAlignment="1">
      <alignment vertical="center" wrapText="1"/>
    </xf>
    <xf numFmtId="164" fontId="0" fillId="0" borderId="0" xfId="0" applyNumberFormat="1" applyAlignment="1">
      <alignment/>
    </xf>
    <xf numFmtId="0" fontId="34" fillId="0" borderId="0" xfId="0" applyFont="1" applyBorder="1" applyAlignment="1">
      <alignment horizontal="center" wrapText="1"/>
    </xf>
    <xf numFmtId="0" fontId="28" fillId="0" borderId="0" xfId="52" applyAlignment="1">
      <alignment horizontal="left" vertical="center" wrapText="1"/>
    </xf>
    <xf numFmtId="0" fontId="0" fillId="0" borderId="0" xfId="0" applyAlignment="1">
      <alignment horizontal="left" vertical="top" wrapText="1"/>
    </xf>
    <xf numFmtId="0" fontId="34" fillId="0" borderId="0" xfId="0" applyFont="1" applyBorder="1" applyAlignment="1">
      <alignment horizontal="center" wrapText="1"/>
    </xf>
    <xf numFmtId="0" fontId="34"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factcheck-abets-false-obama-claim-about-romneys-taxe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A1" sqref="A1"/>
    </sheetView>
  </sheetViews>
  <sheetFormatPr defaultColWidth="9.140625" defaultRowHeight="15"/>
  <cols>
    <col min="1" max="1" width="48.00390625" style="0" customWidth="1"/>
    <col min="2" max="2" width="23.28125" style="0" customWidth="1"/>
    <col min="3" max="3" width="17.28125" style="0" customWidth="1"/>
    <col min="4" max="4" width="6.00390625" style="0" customWidth="1"/>
    <col min="5" max="5" width="22.28125" style="0" customWidth="1"/>
    <col min="6" max="6" width="17.28125" style="0" customWidth="1"/>
  </cols>
  <sheetData>
    <row r="1" spans="1:6" ht="46.5" customHeight="1">
      <c r="A1" s="21" t="s">
        <v>24</v>
      </c>
      <c r="B1" s="23" t="s">
        <v>9</v>
      </c>
      <c r="C1" s="23"/>
      <c r="D1" s="2"/>
      <c r="E1" s="24" t="s">
        <v>8</v>
      </c>
      <c r="F1" s="24"/>
    </row>
    <row r="2" spans="2:5" ht="14.25">
      <c r="B2" s="13"/>
      <c r="C2" s="13"/>
      <c r="D2" s="2"/>
      <c r="E2" s="13"/>
    </row>
    <row r="3" spans="1:6" s="4" customFormat="1" ht="14.25">
      <c r="A3" s="3" t="s">
        <v>5</v>
      </c>
      <c r="C3" s="9">
        <f>21661344+557-C4-C5</f>
        <v>4165304</v>
      </c>
      <c r="D3" s="3"/>
      <c r="F3" s="10">
        <f>+C3</f>
        <v>4165304</v>
      </c>
    </row>
    <row r="4" spans="1:6" ht="14.25">
      <c r="A4" s="1" t="s">
        <v>3</v>
      </c>
      <c r="C4" s="11">
        <v>4923348</v>
      </c>
      <c r="D4" s="1"/>
      <c r="F4" s="11">
        <f>+C4</f>
        <v>4923348</v>
      </c>
    </row>
    <row r="5" spans="1:6" ht="14.25">
      <c r="A5" s="1" t="s">
        <v>6</v>
      </c>
      <c r="C5" s="11">
        <v>12573249</v>
      </c>
      <c r="D5" s="1"/>
      <c r="F5" s="11">
        <f>+C5</f>
        <v>12573249</v>
      </c>
    </row>
    <row r="6" spans="1:6" ht="14.25">
      <c r="A6" s="7" t="s">
        <v>14</v>
      </c>
      <c r="C6" s="12">
        <v>0</v>
      </c>
      <c r="D6" s="5"/>
      <c r="E6" s="1"/>
      <c r="F6" s="12">
        <f>(F4/0.73-F4)/3</f>
        <v>606988.1095890412</v>
      </c>
    </row>
    <row r="7" spans="1:6" ht="14.25">
      <c r="A7" s="17" t="s">
        <v>17</v>
      </c>
      <c r="C7" s="6">
        <v>0</v>
      </c>
      <c r="D7" s="5"/>
      <c r="F7" s="6">
        <f>(F5/0.73-F5)/3*0.374</f>
        <v>579747.3443013701</v>
      </c>
    </row>
    <row r="8" spans="1:6" ht="14.25">
      <c r="A8" s="5" t="s">
        <v>21</v>
      </c>
      <c r="C8" s="12">
        <f>SUM(C3:C7)</f>
        <v>21661901</v>
      </c>
      <c r="D8" s="5"/>
      <c r="F8" s="12">
        <f>SUM(F3:F7)</f>
        <v>22848636.45389041</v>
      </c>
    </row>
    <row r="9" spans="1:6" ht="14.25">
      <c r="A9" s="5"/>
      <c r="C9" s="12"/>
      <c r="D9" s="5"/>
      <c r="F9" s="12"/>
    </row>
    <row r="10" spans="1:6" ht="14.25">
      <c r="A10" s="7" t="s">
        <v>2</v>
      </c>
      <c r="C10" s="12">
        <v>3009766</v>
      </c>
      <c r="D10" s="7"/>
      <c r="F10" s="12">
        <f>+C10</f>
        <v>3009766</v>
      </c>
    </row>
    <row r="11" spans="1:6" ht="14.25">
      <c r="A11" s="16" t="s">
        <v>15</v>
      </c>
      <c r="C11" s="12">
        <v>-4270</v>
      </c>
      <c r="D11" s="7"/>
      <c r="F11" s="12">
        <v>-4270</v>
      </c>
    </row>
    <row r="12" spans="1:6" ht="14.25">
      <c r="A12" s="7" t="s">
        <v>4</v>
      </c>
      <c r="C12" s="12">
        <v>0</v>
      </c>
      <c r="D12" s="5"/>
      <c r="E12" s="1"/>
      <c r="F12" s="12">
        <f>+F6</f>
        <v>606988.1095890412</v>
      </c>
    </row>
    <row r="13" spans="1:6" ht="14.25">
      <c r="A13" s="16" t="s">
        <v>7</v>
      </c>
      <c r="C13" s="6"/>
      <c r="D13" s="5"/>
      <c r="F13" s="6">
        <f>+F7</f>
        <v>579747.3443013701</v>
      </c>
    </row>
    <row r="14" spans="1:6" ht="14.25">
      <c r="A14" s="7" t="s">
        <v>0</v>
      </c>
      <c r="C14" s="12">
        <f>SUM(C10:C12)</f>
        <v>3005496</v>
      </c>
      <c r="D14" s="7"/>
      <c r="F14" s="12">
        <f>SUM(F10:F13)</f>
        <v>4192231.453890411</v>
      </c>
    </row>
    <row r="15" spans="1:6" ht="14.25">
      <c r="A15" s="5"/>
      <c r="C15" s="8"/>
      <c r="D15" s="5"/>
      <c r="F15" s="12"/>
    </row>
    <row r="16" spans="1:6" ht="14.25">
      <c r="A16" s="14" t="s">
        <v>1</v>
      </c>
      <c r="C16" s="8">
        <f>C14/C8</f>
        <v>0.13874571765423543</v>
      </c>
      <c r="D16" s="8"/>
      <c r="F16" s="8">
        <f>F14/F8</f>
        <v>0.18347840854094402</v>
      </c>
    </row>
    <row r="17" spans="2:6" ht="14.25">
      <c r="B17" s="12"/>
      <c r="C17" s="12"/>
      <c r="D17" s="5"/>
      <c r="E17" s="12"/>
      <c r="F17" s="19"/>
    </row>
    <row r="19" spans="1:5" ht="29.25" customHeight="1">
      <c r="A19" s="22" t="s">
        <v>20</v>
      </c>
      <c r="B19" s="22"/>
      <c r="C19" s="22"/>
      <c r="D19" s="22"/>
      <c r="E19" s="22"/>
    </row>
    <row r="20" spans="1:5" ht="43.5" customHeight="1">
      <c r="A20" s="22" t="s">
        <v>13</v>
      </c>
      <c r="B20" s="22"/>
      <c r="C20" s="22"/>
      <c r="D20" s="22"/>
      <c r="E20" s="22"/>
    </row>
    <row r="22" spans="1:5" ht="30" customHeight="1">
      <c r="A22" s="22" t="s">
        <v>19</v>
      </c>
      <c r="B22" s="22"/>
      <c r="C22" s="22"/>
      <c r="D22" s="22"/>
      <c r="E22" s="22"/>
    </row>
    <row r="23" spans="1:5" ht="14.25">
      <c r="A23" s="22" t="s">
        <v>12</v>
      </c>
      <c r="B23" s="22"/>
      <c r="C23" s="22"/>
      <c r="D23" s="22"/>
      <c r="E23" s="22"/>
    </row>
    <row r="25" spans="1:5" ht="31.5" customHeight="1">
      <c r="A25" s="22" t="s">
        <v>16</v>
      </c>
      <c r="B25" s="22"/>
      <c r="C25" s="22"/>
      <c r="D25" s="22"/>
      <c r="E25" s="22"/>
    </row>
    <row r="26" spans="1:5" ht="43.5" customHeight="1">
      <c r="A26" s="22" t="s">
        <v>11</v>
      </c>
      <c r="B26" s="22"/>
      <c r="C26" s="22"/>
      <c r="D26" s="22"/>
      <c r="E26" s="22"/>
    </row>
  </sheetData>
  <sheetProtection/>
  <mergeCells count="8">
    <mergeCell ref="A26:E26"/>
    <mergeCell ref="A20:E20"/>
    <mergeCell ref="A19:E19"/>
    <mergeCell ref="B1:C1"/>
    <mergeCell ref="E1:F1"/>
    <mergeCell ref="A22:E22"/>
    <mergeCell ref="A23:E23"/>
    <mergeCell ref="A25:E25"/>
  </mergeCells>
  <hyperlinks>
    <hyperlink ref="A1" r:id="rId1" display="Calculations for &quot;FactCheck abets false Obama claim about Romney’s taxes&quot;"/>
  </hyperlinks>
  <printOptions/>
  <pageMargins left="0.7" right="0.7" top="0.75" bottom="0.75" header="0.3" footer="0.3"/>
  <pageSetup fitToHeight="1" fitToWidth="1" horizontalDpi="600" verticalDpi="600" orientation="landscape" paperSize="119" scale="91" r:id="rId2"/>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tabSelected="1" zoomScalePageLayoutView="0" workbookViewId="0" topLeftCell="A1">
      <selection activeCell="A1" sqref="A1"/>
    </sheetView>
  </sheetViews>
  <sheetFormatPr defaultColWidth="9.140625" defaultRowHeight="15"/>
  <cols>
    <col min="1" max="1" width="48.00390625" style="0" customWidth="1"/>
    <col min="2" max="2" width="23.28125" style="0" customWidth="1"/>
    <col min="3" max="3" width="17.28125" style="0" customWidth="1"/>
    <col min="4" max="4" width="6.00390625" style="0" customWidth="1"/>
    <col min="5" max="5" width="22.28125" style="0" customWidth="1"/>
    <col min="6" max="6" width="17.28125" style="0" customWidth="1"/>
  </cols>
  <sheetData>
    <row r="1" spans="1:6" ht="46.5" customHeight="1">
      <c r="A1" s="18"/>
      <c r="B1" s="23" t="s">
        <v>9</v>
      </c>
      <c r="C1" s="23"/>
      <c r="D1" s="2"/>
      <c r="E1" s="24" t="s">
        <v>8</v>
      </c>
      <c r="F1" s="24"/>
    </row>
    <row r="2" spans="2:5" ht="14.25">
      <c r="B2" s="20"/>
      <c r="C2" s="20"/>
      <c r="D2" s="2"/>
      <c r="E2" s="20"/>
    </row>
    <row r="3" spans="1:6" s="4" customFormat="1" ht="14.25">
      <c r="A3" s="3" t="s">
        <v>5</v>
      </c>
      <c r="C3" s="9">
        <f>21661344+557-C4-C5</f>
        <v>4165304</v>
      </c>
      <c r="D3" s="3"/>
      <c r="F3" s="10">
        <f>+C3</f>
        <v>4165304</v>
      </c>
    </row>
    <row r="4" spans="1:6" ht="14.25">
      <c r="A4" s="1" t="s">
        <v>3</v>
      </c>
      <c r="C4" s="12">
        <v>4923348</v>
      </c>
      <c r="D4" s="1"/>
      <c r="F4" s="12">
        <f>+C4</f>
        <v>4923348</v>
      </c>
    </row>
    <row r="5" spans="1:6" ht="14.25">
      <c r="A5" s="1" t="s">
        <v>6</v>
      </c>
      <c r="C5" s="12">
        <v>12573249</v>
      </c>
      <c r="D5" s="1"/>
      <c r="F5" s="12">
        <f>+C5</f>
        <v>12573249</v>
      </c>
    </row>
    <row r="6" spans="1:6" ht="14.25">
      <c r="A6" s="7" t="s">
        <v>14</v>
      </c>
      <c r="C6" s="12">
        <v>0</v>
      </c>
      <c r="D6" s="7"/>
      <c r="E6" s="1"/>
      <c r="F6" s="12">
        <f>(F4/0.73-F4)/1.33</f>
        <v>1369146.11185498</v>
      </c>
    </row>
    <row r="7" spans="1:6" ht="14.25">
      <c r="A7" s="17" t="s">
        <v>17</v>
      </c>
      <c r="C7" s="6">
        <v>0</v>
      </c>
      <c r="D7" s="7"/>
      <c r="F7" s="6">
        <f>(F5/0.73-F5)/1.33*0.374</f>
        <v>1307700.7766196318</v>
      </c>
    </row>
    <row r="8" spans="1:6" ht="14.25">
      <c r="A8" s="7" t="s">
        <v>21</v>
      </c>
      <c r="C8" s="12">
        <f>SUM(C3:C7)</f>
        <v>21661901</v>
      </c>
      <c r="D8" s="7"/>
      <c r="F8" s="12">
        <f>SUM(F3:F7)</f>
        <v>24338747.888474613</v>
      </c>
    </row>
    <row r="9" spans="1:6" ht="14.25">
      <c r="A9" s="7"/>
      <c r="C9" s="12"/>
      <c r="D9" s="7"/>
      <c r="F9" s="12"/>
    </row>
    <row r="10" spans="1:6" ht="14.25">
      <c r="A10" s="7" t="s">
        <v>2</v>
      </c>
      <c r="C10" s="12">
        <v>3009766</v>
      </c>
      <c r="D10" s="7"/>
      <c r="F10" s="12">
        <f>+C10</f>
        <v>3009766</v>
      </c>
    </row>
    <row r="11" spans="1:6" ht="14.25">
      <c r="A11" s="16" t="s">
        <v>15</v>
      </c>
      <c r="C11" s="12">
        <v>-4270</v>
      </c>
      <c r="D11" s="7"/>
      <c r="F11" s="12">
        <v>-4270</v>
      </c>
    </row>
    <row r="12" spans="1:6" ht="14.25">
      <c r="A12" s="7" t="s">
        <v>4</v>
      </c>
      <c r="C12" s="12">
        <v>0</v>
      </c>
      <c r="D12" s="7"/>
      <c r="E12" s="1"/>
      <c r="F12" s="12">
        <f>+F6</f>
        <v>1369146.11185498</v>
      </c>
    </row>
    <row r="13" spans="1:6" ht="14.25">
      <c r="A13" s="16" t="s">
        <v>7</v>
      </c>
      <c r="C13" s="6"/>
      <c r="D13" s="7"/>
      <c r="F13" s="6">
        <f>+F7</f>
        <v>1307700.7766196318</v>
      </c>
    </row>
    <row r="14" spans="1:6" ht="14.25">
      <c r="A14" s="7" t="s">
        <v>0</v>
      </c>
      <c r="C14" s="12">
        <f>SUM(C10:C12)</f>
        <v>3005496</v>
      </c>
      <c r="D14" s="7"/>
      <c r="F14" s="12">
        <f>SUM(F10:F13)</f>
        <v>5682342.888474612</v>
      </c>
    </row>
    <row r="15" spans="1:6" ht="14.25">
      <c r="A15" s="7"/>
      <c r="C15" s="14"/>
      <c r="D15" s="7"/>
      <c r="F15" s="12"/>
    </row>
    <row r="16" spans="1:6" ht="14.25">
      <c r="A16" s="14" t="s">
        <v>1</v>
      </c>
      <c r="C16" s="14">
        <f>C14/C8</f>
        <v>0.13874571765423543</v>
      </c>
      <c r="D16" s="14"/>
      <c r="F16" s="14">
        <f>F14/F8</f>
        <v>0.23346899004469462</v>
      </c>
    </row>
    <row r="17" spans="2:6" ht="14.25">
      <c r="B17" s="12"/>
      <c r="C17" s="12"/>
      <c r="D17" s="7"/>
      <c r="E17" s="12"/>
      <c r="F17" s="19"/>
    </row>
    <row r="19" spans="1:5" ht="30.75" customHeight="1">
      <c r="A19" s="22" t="s">
        <v>22</v>
      </c>
      <c r="B19" s="22"/>
      <c r="C19" s="22"/>
      <c r="D19" s="22"/>
      <c r="E19" s="22"/>
    </row>
    <row r="20" spans="1:5" ht="30" customHeight="1">
      <c r="A20" s="22" t="s">
        <v>23</v>
      </c>
      <c r="B20" s="22"/>
      <c r="C20" s="22"/>
      <c r="D20" s="22"/>
      <c r="E20" s="22"/>
    </row>
    <row r="22" spans="1:5" ht="29.25" customHeight="1">
      <c r="A22" s="22" t="s">
        <v>19</v>
      </c>
      <c r="B22" s="22"/>
      <c r="C22" s="22"/>
      <c r="D22" s="22"/>
      <c r="E22" s="22"/>
    </row>
    <row r="23" spans="1:5" ht="14.25">
      <c r="A23" s="22" t="s">
        <v>12</v>
      </c>
      <c r="B23" s="22"/>
      <c r="C23" s="22"/>
      <c r="D23" s="22"/>
      <c r="E23" s="22"/>
    </row>
    <row r="25" spans="1:5" ht="27.75" customHeight="1">
      <c r="A25" s="22" t="s">
        <v>16</v>
      </c>
      <c r="B25" s="22"/>
      <c r="C25" s="22"/>
      <c r="D25" s="22"/>
      <c r="E25" s="22"/>
    </row>
    <row r="26" spans="1:5" ht="43.5" customHeight="1">
      <c r="A26" s="22" t="s">
        <v>11</v>
      </c>
      <c r="B26" s="22"/>
      <c r="C26" s="22"/>
      <c r="D26" s="22"/>
      <c r="E26" s="22"/>
    </row>
  </sheetData>
  <sheetProtection/>
  <mergeCells count="8">
    <mergeCell ref="A25:E25"/>
    <mergeCell ref="A26:E26"/>
    <mergeCell ref="B1:C1"/>
    <mergeCell ref="E1:F1"/>
    <mergeCell ref="A19:E19"/>
    <mergeCell ref="A20:E20"/>
    <mergeCell ref="A22:E22"/>
    <mergeCell ref="A23:E23"/>
  </mergeCells>
  <printOptions/>
  <pageMargins left="0.7" right="0.7" top="0.75" bottom="0.75" header="0.3" footer="0.3"/>
  <pageSetup fitToHeight="1" fitToWidth="1" horizontalDpi="600" verticalDpi="600" orientation="landscape" paperSize="119" scale="91" r:id="rId1"/>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5"/>
  <cols>
    <col min="1" max="1" width="48.00390625" style="0" customWidth="1"/>
    <col min="2" max="2" width="23.140625" style="0" customWidth="1"/>
    <col min="3" max="3" width="17.57421875" style="0" customWidth="1"/>
    <col min="4" max="4" width="6.00390625" style="0" customWidth="1"/>
    <col min="5" max="5" width="22.421875" style="0" customWidth="1"/>
    <col min="6" max="6" width="17.28125" style="0" customWidth="1"/>
  </cols>
  <sheetData>
    <row r="1" spans="2:6" ht="46.5" customHeight="1">
      <c r="B1" s="23" t="s">
        <v>9</v>
      </c>
      <c r="C1" s="23"/>
      <c r="D1" s="2"/>
      <c r="E1" s="24" t="s">
        <v>8</v>
      </c>
      <c r="F1" s="24"/>
    </row>
    <row r="2" spans="2:5" ht="14.25">
      <c r="B2" s="15"/>
      <c r="C2" s="15"/>
      <c r="D2" s="2"/>
      <c r="E2" s="15"/>
    </row>
    <row r="3" spans="1:6" s="4" customFormat="1" ht="14.25">
      <c r="A3" s="3" t="s">
        <v>5</v>
      </c>
      <c r="C3" s="9">
        <f>21661344+557+-C4-C5</f>
        <v>4165304</v>
      </c>
      <c r="D3" s="3"/>
      <c r="F3" s="10">
        <f>+C3</f>
        <v>4165304</v>
      </c>
    </row>
    <row r="4" spans="1:6" ht="14.25">
      <c r="A4" s="1" t="s">
        <v>3</v>
      </c>
      <c r="C4" s="11">
        <v>4923348</v>
      </c>
      <c r="D4" s="1"/>
      <c r="F4" s="11">
        <f>+C4</f>
        <v>4923348</v>
      </c>
    </row>
    <row r="5" spans="1:6" ht="14.25">
      <c r="A5" s="1" t="s">
        <v>6</v>
      </c>
      <c r="C5" s="11">
        <v>12573249</v>
      </c>
      <c r="D5" s="1"/>
      <c r="F5" s="11">
        <f>+C5</f>
        <v>12573249</v>
      </c>
    </row>
    <row r="6" spans="1:6" ht="14.25">
      <c r="A6" s="7" t="s">
        <v>14</v>
      </c>
      <c r="C6" s="12">
        <v>0</v>
      </c>
      <c r="D6" s="5"/>
      <c r="E6" s="1"/>
      <c r="F6" s="12">
        <f>F4/0.73-F4</f>
        <v>1820964.3287671236</v>
      </c>
    </row>
    <row r="7" spans="1:6" ht="14.25">
      <c r="A7" s="17" t="s">
        <v>17</v>
      </c>
      <c r="C7" s="6">
        <v>0</v>
      </c>
      <c r="D7" s="5"/>
      <c r="F7" s="6">
        <f>(F5/0.73-F5)*0.374</f>
        <v>1739242.0329041102</v>
      </c>
    </row>
    <row r="8" spans="1:6" ht="14.25">
      <c r="A8" s="5" t="s">
        <v>21</v>
      </c>
      <c r="C8" s="12">
        <f>SUM(C3:C7)</f>
        <v>21661901</v>
      </c>
      <c r="D8" s="5"/>
      <c r="F8" s="12">
        <f>SUM(F3:F7)</f>
        <v>25222107.361671235</v>
      </c>
    </row>
    <row r="9" spans="1:6" ht="14.25">
      <c r="A9" s="5"/>
      <c r="C9" s="12"/>
      <c r="D9" s="5"/>
      <c r="F9" s="12"/>
    </row>
    <row r="10" spans="1:6" ht="14.25">
      <c r="A10" s="7" t="s">
        <v>2</v>
      </c>
      <c r="C10" s="12">
        <v>3009766</v>
      </c>
      <c r="D10" s="7"/>
      <c r="F10" s="12">
        <f>+C10</f>
        <v>3009766</v>
      </c>
    </row>
    <row r="11" spans="1:6" ht="14.25">
      <c r="A11" s="16" t="s">
        <v>15</v>
      </c>
      <c r="C11" s="12">
        <v>-4270</v>
      </c>
      <c r="D11" s="7"/>
      <c r="F11" s="12">
        <v>-4270</v>
      </c>
    </row>
    <row r="12" spans="1:6" ht="14.25">
      <c r="A12" s="7" t="s">
        <v>4</v>
      </c>
      <c r="C12" s="12">
        <v>0</v>
      </c>
      <c r="D12" s="5"/>
      <c r="E12" s="1"/>
      <c r="F12" s="12">
        <f>+F6</f>
        <v>1820964.3287671236</v>
      </c>
    </row>
    <row r="13" spans="1:6" ht="14.25">
      <c r="A13" s="16" t="s">
        <v>7</v>
      </c>
      <c r="C13" s="6"/>
      <c r="D13" s="5"/>
      <c r="F13" s="6">
        <f>+F7</f>
        <v>1739242.0329041102</v>
      </c>
    </row>
    <row r="14" spans="1:6" ht="14.25">
      <c r="A14" s="7" t="s">
        <v>0</v>
      </c>
      <c r="C14" s="12">
        <f>SUM(C10:C12)</f>
        <v>3005496</v>
      </c>
      <c r="D14" s="7"/>
      <c r="F14" s="12">
        <f>SUM(F10:F13)</f>
        <v>6565702.361671234</v>
      </c>
    </row>
    <row r="15" spans="1:6" ht="14.25">
      <c r="A15" s="5"/>
      <c r="C15" s="8"/>
      <c r="D15" s="5"/>
      <c r="F15" s="12"/>
    </row>
    <row r="16" spans="1:6" ht="14.25">
      <c r="A16" s="14" t="s">
        <v>1</v>
      </c>
      <c r="C16" s="8">
        <f>C14/C8</f>
        <v>0.13874571765423543</v>
      </c>
      <c r="D16" s="8"/>
      <c r="F16" s="8">
        <f>F14/F8</f>
        <v>0.26031537601210913</v>
      </c>
    </row>
    <row r="17" spans="2:6" ht="14.25">
      <c r="B17" s="12"/>
      <c r="C17" s="12"/>
      <c r="D17" s="5"/>
      <c r="E17" s="12"/>
      <c r="F17" s="19"/>
    </row>
    <row r="19" spans="1:5" ht="30.75" customHeight="1">
      <c r="A19" s="22" t="s">
        <v>18</v>
      </c>
      <c r="B19" s="22"/>
      <c r="C19" s="22"/>
      <c r="D19" s="22"/>
      <c r="E19" s="22"/>
    </row>
    <row r="20" spans="1:5" ht="14.25">
      <c r="A20" s="22" t="s">
        <v>10</v>
      </c>
      <c r="B20" s="22"/>
      <c r="C20" s="22"/>
      <c r="D20" s="22"/>
      <c r="E20" s="22"/>
    </row>
    <row r="22" spans="1:5" ht="31.5" customHeight="1">
      <c r="A22" s="22" t="s">
        <v>19</v>
      </c>
      <c r="B22" s="22"/>
      <c r="C22" s="22"/>
      <c r="D22" s="22"/>
      <c r="E22" s="22"/>
    </row>
    <row r="23" spans="1:5" ht="27.75" customHeight="1">
      <c r="A23" s="22" t="s">
        <v>12</v>
      </c>
      <c r="B23" s="22"/>
      <c r="C23" s="22"/>
      <c r="D23" s="22"/>
      <c r="E23" s="22"/>
    </row>
    <row r="25" spans="1:5" ht="30.75" customHeight="1">
      <c r="A25" s="22" t="s">
        <v>16</v>
      </c>
      <c r="B25" s="22"/>
      <c r="C25" s="22"/>
      <c r="D25" s="22"/>
      <c r="E25" s="22"/>
    </row>
    <row r="26" spans="1:5" ht="45.75" customHeight="1">
      <c r="A26" s="22" t="s">
        <v>11</v>
      </c>
      <c r="B26" s="22"/>
      <c r="C26" s="22"/>
      <c r="D26" s="22"/>
      <c r="E26" s="22"/>
    </row>
  </sheetData>
  <sheetProtection/>
  <mergeCells count="8">
    <mergeCell ref="A25:E25"/>
    <mergeCell ref="A26:E26"/>
    <mergeCell ref="A22:E22"/>
    <mergeCell ref="A23:E23"/>
    <mergeCell ref="B1:C1"/>
    <mergeCell ref="E1:F1"/>
    <mergeCell ref="A19:E19"/>
    <mergeCell ref="A20:E20"/>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2012-05-23T04:57:00Z</dcterms:created>
  <dcterms:modified xsi:type="dcterms:W3CDTF">2012-08-07T20:39:02Z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